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8915" windowHeight="11340" activeTab="2"/>
  </bookViews>
  <sheets>
    <sheet name="Contabilidad" sheetId="1" r:id="rId1"/>
    <sheet name="Fondo" sheetId="2" r:id="rId2"/>
    <sheet name="Sanciones" sheetId="3" r:id="rId3"/>
    <sheet name="Publicidad" sheetId="4" r:id="rId4"/>
  </sheets>
  <definedNames/>
  <calcPr fullCalcOnLoad="1"/>
</workbook>
</file>

<file path=xl/sharedStrings.xml><?xml version="1.0" encoding="utf-8"?>
<sst xmlns="http://schemas.openxmlformats.org/spreadsheetml/2006/main" count="583" uniqueCount="87">
  <si>
    <t>Porcentaje de actores (partidos políticos) que presentó en tiempo y forma los informes de gastos de precampaña</t>
  </si>
  <si>
    <t>Porcentaje de actores (candidatos independientes) que presentó en tiempo y forma los informes para la obtención de apoyo ciudadano</t>
  </si>
  <si>
    <t>Porcentaje de actores que presentó en tiempo y forma los informes de gastos de campaña</t>
  </si>
  <si>
    <t>PRECPPOL</t>
  </si>
  <si>
    <t>PRECI</t>
  </si>
  <si>
    <t>CAMINFO</t>
  </si>
  <si>
    <t>CAMINFOPPOL</t>
  </si>
  <si>
    <t>CAMINFOCI</t>
  </si>
  <si>
    <t>Porcentaje de irregularidades sustanciales detectadas en informes de gastos de precampaña</t>
  </si>
  <si>
    <t>Monto involucrado en irregularidades en informes de precampaña</t>
  </si>
  <si>
    <t>Porcentaje de irregularidades sustanciales detectadas en informes de gastos de campaña</t>
  </si>
  <si>
    <t>Monto involucrado en irregularidades en informes de gastos de campaña</t>
  </si>
  <si>
    <t>Número de rebases detectados</t>
  </si>
  <si>
    <t xml:space="preserve">Monto de rebases del tope de gastos de campaña </t>
  </si>
  <si>
    <t>Número de casos con presencia de financiamiento ilícito</t>
  </si>
  <si>
    <t>Monto de financiamiento ilícito detectado</t>
  </si>
  <si>
    <t>Número de casos con presencia de financiamiento público (fuera de lo previsto en la ley)</t>
  </si>
  <si>
    <t>Monto de financiamiento público detectado</t>
  </si>
  <si>
    <t>Irregularidades detectadas</t>
  </si>
  <si>
    <t>IRREG</t>
  </si>
  <si>
    <t>IRREGPRE</t>
  </si>
  <si>
    <t>IRREGCAM</t>
  </si>
  <si>
    <t>REBASE</t>
  </si>
  <si>
    <t>REBASE$</t>
  </si>
  <si>
    <t>FINILI</t>
  </si>
  <si>
    <t>FINILI$</t>
  </si>
  <si>
    <t>FINPUBL</t>
  </si>
  <si>
    <t>FINPUBL$</t>
  </si>
  <si>
    <t>IRREG CI</t>
  </si>
  <si>
    <t>IRREG PPOL</t>
  </si>
  <si>
    <t>NO IRREG</t>
  </si>
  <si>
    <t>NO INFORMES</t>
  </si>
  <si>
    <t>%IRREG PPOL</t>
  </si>
  <si>
    <t>%IRREG CI</t>
  </si>
  <si>
    <t>%IRREG</t>
  </si>
  <si>
    <t>IRREGSUSPRE</t>
  </si>
  <si>
    <t>IRREGSUSPRE$</t>
  </si>
  <si>
    <t>IRREGSUSCAM</t>
  </si>
  <si>
    <t>IRREGSUSCAM$</t>
  </si>
  <si>
    <t>Número de elecciones anuladas por rebase</t>
  </si>
  <si>
    <t>Número de elecciones anuladas por recibir financiamiento ilícito</t>
  </si>
  <si>
    <t>Número de elecciones anuladas por recibir financiamiento público (fuera de lo previsto en la ley)</t>
  </si>
  <si>
    <t>Numero de revocaciones de registro de candidatos o negativo a registro como sanción por irregularidades</t>
  </si>
  <si>
    <t>Monto de sanciones en informes de precampaña</t>
  </si>
  <si>
    <t xml:space="preserve">Monto de sanciones por rebase </t>
  </si>
  <si>
    <t>Monto de sanciones por recibir financiamiento ilícito</t>
  </si>
  <si>
    <t>Monto de sanciones por recibir financiamiento público (fuera de lo previsto en la ley)</t>
  </si>
  <si>
    <t>NULREBASE</t>
  </si>
  <si>
    <t>NULILICITO</t>
  </si>
  <si>
    <t>NULPUBL</t>
  </si>
  <si>
    <t>REGCANC</t>
  </si>
  <si>
    <t>SANPRE$</t>
  </si>
  <si>
    <t>SANREBASE$</t>
  </si>
  <si>
    <t>SANILI$</t>
  </si>
  <si>
    <t>SANPUB$</t>
  </si>
  <si>
    <t>NRO</t>
  </si>
  <si>
    <t>PPOL</t>
  </si>
  <si>
    <t>CI</t>
  </si>
  <si>
    <t>PRIVTRANS</t>
  </si>
  <si>
    <t>INFOTRANS</t>
  </si>
  <si>
    <t>FEMLIDER</t>
  </si>
  <si>
    <t>N/A</t>
  </si>
  <si>
    <t>Monto de sanciones en informes de campaña</t>
  </si>
  <si>
    <t>SANCAM$</t>
  </si>
  <si>
    <t>Porcentaje de actores que no usaron correctamente el financiamiento específico para fomentar el liderazgo político de las mujeres</t>
  </si>
  <si>
    <t>Monto de uso incorrecto del financiamiento específico para fomentar el liderazgo político de las mujeres</t>
  </si>
  <si>
    <t>FEMLIDER$</t>
  </si>
  <si>
    <t>Fecha de publicación en la página web del dictamen consolidado de los informes de precampaña</t>
  </si>
  <si>
    <t>Fecha de publicación en la página web del dictamen consolidado de los informes de campaña</t>
  </si>
  <si>
    <t>%</t>
  </si>
  <si>
    <t>WEBPUBLPRE</t>
  </si>
  <si>
    <t>WEBPUBLCAM</t>
  </si>
  <si>
    <t>Número de solicitudes de transparencia sobre aportaciones privadas</t>
  </si>
  <si>
    <t>Número de solicitudes de transparencia sobre informes y fiscalización</t>
  </si>
  <si>
    <t>Baja California Sur</t>
  </si>
  <si>
    <t>Nro obligados</t>
  </si>
  <si>
    <t>Nro informes</t>
  </si>
  <si>
    <t>Campeche</t>
  </si>
  <si>
    <t>Colima</t>
  </si>
  <si>
    <t>Guerrero</t>
  </si>
  <si>
    <t>Nuevo León</t>
  </si>
  <si>
    <t>Querétaro</t>
  </si>
  <si>
    <t>San Luis Potosí</t>
  </si>
  <si>
    <t>Sonora</t>
  </si>
  <si>
    <t>Michoacán</t>
  </si>
  <si>
    <t>TOTAL</t>
  </si>
  <si>
    <t>No hubo Resolución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</si>
</sst>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FEF8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29">
    <xf numFmtId="0" fontId="0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 vertical="center"/>
    </xf>
    <xf numFmtId="4" fontId="3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" fontId="3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/>
    </xf>
    <xf numFmtId="10" fontId="0" fillId="0" borderId="0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46" applyNumberFormat="1" applyFont="1" applyFill="1" applyAlignment="1">
      <alignment/>
    </xf>
    <xf numFmtId="2" fontId="0" fillId="0" borderId="0" xfId="52" applyNumberFormat="1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14" borderId="11" xfId="0" applyFill="1" applyBorder="1" applyAlignment="1">
      <alignment/>
    </xf>
    <xf numFmtId="0" fontId="0" fillId="14" borderId="0" xfId="0" applyFill="1" applyBorder="1" applyAlignment="1">
      <alignment/>
    </xf>
    <xf numFmtId="0" fontId="0" fillId="14" borderId="10" xfId="0" applyFill="1" applyBorder="1" applyAlignment="1">
      <alignment/>
    </xf>
    <xf numFmtId="0" fontId="0" fillId="16" borderId="11" xfId="0" applyFill="1" applyBorder="1" applyAlignment="1">
      <alignment horizontal="center"/>
    </xf>
    <xf numFmtId="0" fontId="0" fillId="16" borderId="11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0" xfId="0" applyFill="1" applyBorder="1" applyAlignment="1">
      <alignment/>
    </xf>
    <xf numFmtId="0" fontId="0" fillId="15" borderId="0" xfId="0" applyFill="1" applyAlignment="1">
      <alignment/>
    </xf>
    <xf numFmtId="0" fontId="0" fillId="15" borderId="11" xfId="0" applyFill="1" applyBorder="1" applyAlignment="1">
      <alignment horizontal="center"/>
    </xf>
    <xf numFmtId="0" fontId="0" fillId="15" borderId="0" xfId="0" applyFill="1" applyBorder="1" applyAlignment="1">
      <alignment/>
    </xf>
    <xf numFmtId="0" fontId="0" fillId="15" borderId="10" xfId="0" applyFill="1" applyBorder="1" applyAlignment="1">
      <alignment/>
    </xf>
    <xf numFmtId="0" fontId="0" fillId="14" borderId="11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10" fontId="0" fillId="14" borderId="0" xfId="0" applyNumberFormat="1" applyFill="1" applyBorder="1" applyAlignment="1">
      <alignment horizontal="center"/>
    </xf>
    <xf numFmtId="10" fontId="0" fillId="14" borderId="1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19" borderId="1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0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0" xfId="0" applyFill="1" applyBorder="1" applyAlignment="1">
      <alignment/>
    </xf>
    <xf numFmtId="0" fontId="0" fillId="17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15" borderId="11" xfId="0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15" borderId="0" xfId="0" applyFill="1" applyBorder="1" applyAlignment="1">
      <alignment horizontal="center"/>
    </xf>
    <xf numFmtId="10" fontId="0" fillId="15" borderId="0" xfId="0" applyNumberFormat="1" applyFill="1" applyBorder="1" applyAlignment="1">
      <alignment horizontal="center"/>
    </xf>
    <xf numFmtId="10" fontId="0" fillId="15" borderId="10" xfId="0" applyNumberForma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10" fontId="0" fillId="16" borderId="0" xfId="0" applyNumberFormat="1" applyFill="1" applyBorder="1" applyAlignment="1">
      <alignment horizontal="center"/>
    </xf>
    <xf numFmtId="10" fontId="0" fillId="16" borderId="10" xfId="0" applyNumberFormat="1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10" fontId="0" fillId="18" borderId="0" xfId="0" applyNumberFormat="1" applyFill="1" applyBorder="1" applyAlignment="1">
      <alignment horizontal="center"/>
    </xf>
    <xf numFmtId="10" fontId="0" fillId="18" borderId="10" xfId="0" applyNumberForma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10" fontId="0" fillId="17" borderId="0" xfId="0" applyNumberFormat="1" applyFill="1" applyBorder="1" applyAlignment="1">
      <alignment horizontal="center"/>
    </xf>
    <xf numFmtId="10" fontId="0" fillId="17" borderId="10" xfId="0" applyNumberFormat="1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0" fontId="0" fillId="19" borderId="0" xfId="0" applyNumberFormat="1" applyFill="1" applyBorder="1" applyAlignment="1">
      <alignment horizontal="center"/>
    </xf>
    <xf numFmtId="10" fontId="0" fillId="19" borderId="10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0" fontId="0" fillId="33" borderId="0" xfId="0" applyNumberFormat="1" applyFill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0" fontId="0" fillId="34" borderId="0" xfId="0" applyNumberFormat="1" applyFill="1" applyBorder="1" applyAlignment="1">
      <alignment horizontal="center"/>
    </xf>
    <xf numFmtId="10" fontId="0" fillId="34" borderId="10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0" fontId="0" fillId="35" borderId="0" xfId="0" applyNumberFormat="1" applyFill="1" applyBorder="1" applyAlignment="1">
      <alignment horizontal="center"/>
    </xf>
    <xf numFmtId="10" fontId="0" fillId="35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10" fontId="0" fillId="37" borderId="0" xfId="0" applyNumberFormat="1" applyFill="1" applyBorder="1" applyAlignment="1">
      <alignment horizontal="center"/>
    </xf>
    <xf numFmtId="10" fontId="0" fillId="37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36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38" borderId="10" xfId="0" applyFill="1" applyBorder="1" applyAlignment="1">
      <alignment horizontal="left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34" fillId="37" borderId="11" xfId="0" applyFont="1" applyFill="1" applyBorder="1" applyAlignment="1">
      <alignment horizontal="center"/>
    </xf>
    <xf numFmtId="0" fontId="34" fillId="37" borderId="0" xfId="0" applyFont="1" applyFill="1" applyBorder="1" applyAlignment="1">
      <alignment horizontal="center"/>
    </xf>
    <xf numFmtId="0" fontId="34" fillId="37" borderId="10" xfId="0" applyFont="1" applyFill="1" applyBorder="1" applyAlignment="1">
      <alignment horizontal="center"/>
    </xf>
    <xf numFmtId="0" fontId="34" fillId="14" borderId="11" xfId="0" applyFont="1" applyFill="1" applyBorder="1" applyAlignment="1">
      <alignment horizontal="center"/>
    </xf>
    <xf numFmtId="0" fontId="34" fillId="14" borderId="0" xfId="0" applyFont="1" applyFill="1" applyBorder="1" applyAlignment="1">
      <alignment horizontal="center"/>
    </xf>
    <xf numFmtId="0" fontId="34" fillId="14" borderId="10" xfId="0" applyFont="1" applyFill="1" applyBorder="1" applyAlignment="1">
      <alignment horizontal="center"/>
    </xf>
    <xf numFmtId="0" fontId="34" fillId="15" borderId="0" xfId="0" applyFont="1" applyFill="1" applyAlignment="1">
      <alignment horizontal="center"/>
    </xf>
    <xf numFmtId="0" fontId="34" fillId="16" borderId="11" xfId="0" applyFont="1" applyFill="1" applyBorder="1" applyAlignment="1">
      <alignment horizontal="center"/>
    </xf>
    <xf numFmtId="0" fontId="34" fillId="16" borderId="0" xfId="0" applyFont="1" applyFill="1" applyBorder="1" applyAlignment="1">
      <alignment horizontal="center"/>
    </xf>
    <xf numFmtId="0" fontId="34" fillId="16" borderId="10" xfId="0" applyFont="1" applyFill="1" applyBorder="1" applyAlignment="1">
      <alignment horizontal="center"/>
    </xf>
    <xf numFmtId="0" fontId="34" fillId="35" borderId="11" xfId="0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34" fillId="35" borderId="10" xfId="0" applyFont="1" applyFill="1" applyBorder="1" applyAlignment="1">
      <alignment horizontal="center"/>
    </xf>
    <xf numFmtId="0" fontId="34" fillId="18" borderId="11" xfId="0" applyFont="1" applyFill="1" applyBorder="1" applyAlignment="1">
      <alignment horizontal="center"/>
    </xf>
    <xf numFmtId="0" fontId="34" fillId="18" borderId="0" xfId="0" applyFont="1" applyFill="1" applyBorder="1" applyAlignment="1">
      <alignment horizontal="center"/>
    </xf>
    <xf numFmtId="0" fontId="34" fillId="18" borderId="10" xfId="0" applyFont="1" applyFill="1" applyBorder="1" applyAlignment="1">
      <alignment horizontal="center"/>
    </xf>
    <xf numFmtId="0" fontId="34" fillId="17" borderId="0" xfId="0" applyFont="1" applyFill="1" applyAlignment="1">
      <alignment horizontal="center"/>
    </xf>
    <xf numFmtId="0" fontId="34" fillId="19" borderId="11" xfId="0" applyFont="1" applyFill="1" applyBorder="1" applyAlignment="1">
      <alignment horizontal="center"/>
    </xf>
    <xf numFmtId="0" fontId="34" fillId="19" borderId="0" xfId="0" applyFont="1" applyFill="1" applyBorder="1" applyAlignment="1">
      <alignment horizontal="center"/>
    </xf>
    <xf numFmtId="0" fontId="34" fillId="19" borderId="10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34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39" borderId="0" xfId="0" applyNumberFormat="1" applyFill="1" applyBorder="1" applyAlignment="1">
      <alignment horizontal="center"/>
    </xf>
    <xf numFmtId="3" fontId="0" fillId="39" borderId="10" xfId="0" applyNumberForma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34" fillId="34" borderId="11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34" fillId="17" borderId="11" xfId="0" applyFont="1" applyFill="1" applyBorder="1" applyAlignment="1">
      <alignment horizontal="center"/>
    </xf>
    <xf numFmtId="0" fontId="34" fillId="17" borderId="0" xfId="0" applyFont="1" applyFill="1" applyBorder="1" applyAlignment="1">
      <alignment horizontal="center"/>
    </xf>
    <xf numFmtId="0" fontId="34" fillId="17" borderId="10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34" fillId="15" borderId="11" xfId="0" applyFont="1" applyFill="1" applyBorder="1" applyAlignment="1">
      <alignment horizontal="center"/>
    </xf>
    <xf numFmtId="0" fontId="34" fillId="15" borderId="0" xfId="0" applyFont="1" applyFill="1" applyBorder="1" applyAlignment="1">
      <alignment horizontal="center"/>
    </xf>
    <xf numFmtId="0" fontId="34" fillId="15" borderId="10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A1">
      <selection activeCell="D19" sqref="D19"/>
    </sheetView>
  </sheetViews>
  <sheetFormatPr defaultColWidth="11.421875" defaultRowHeight="15"/>
  <cols>
    <col min="2" max="2" width="14.140625" style="0" customWidth="1"/>
    <col min="3" max="3" width="13.421875" style="0" customWidth="1"/>
    <col min="4" max="4" width="12.57421875" style="0" customWidth="1"/>
    <col min="5" max="5" width="10.57421875" style="0" customWidth="1"/>
    <col min="6" max="6" width="14.00390625" style="0" customWidth="1"/>
    <col min="7" max="7" width="12.7109375" style="0" customWidth="1"/>
    <col min="8" max="8" width="10.00390625" style="0" customWidth="1"/>
    <col min="9" max="9" width="13.57421875" style="0" customWidth="1"/>
    <col min="10" max="10" width="11.421875" style="0" customWidth="1"/>
    <col min="11" max="11" width="9.57421875" style="0" customWidth="1"/>
    <col min="12" max="12" width="13.421875" style="0" customWidth="1"/>
    <col min="13" max="13" width="12.57421875" style="0" customWidth="1"/>
    <col min="14" max="14" width="10.57421875" style="0" customWidth="1"/>
    <col min="15" max="15" width="14.00390625" style="0" customWidth="1"/>
    <col min="16" max="16" width="12.7109375" style="0" customWidth="1"/>
    <col min="17" max="17" width="10.00390625" style="0" customWidth="1"/>
    <col min="18" max="18" width="13.57421875" style="0" customWidth="1"/>
    <col min="19" max="19" width="11.421875" style="0" customWidth="1"/>
    <col min="20" max="20" width="9.57421875" style="0" customWidth="1"/>
    <col min="21" max="21" width="13.421875" style="0" customWidth="1"/>
    <col min="22" max="22" width="12.57421875" style="0" customWidth="1"/>
    <col min="23" max="23" width="10.57421875" style="0" customWidth="1"/>
    <col min="24" max="24" width="14.00390625" style="0" customWidth="1"/>
    <col min="25" max="25" width="12.7109375" style="0" customWidth="1"/>
    <col min="26" max="26" width="10.00390625" style="0" customWidth="1"/>
    <col min="27" max="27" width="13.57421875" style="0" customWidth="1"/>
    <col min="29" max="29" width="9.57421875" style="0" customWidth="1"/>
  </cols>
  <sheetData>
    <row r="1" spans="3:29" ht="15">
      <c r="C1" s="184" t="s">
        <v>74</v>
      </c>
      <c r="D1" s="185"/>
      <c r="E1" s="186"/>
      <c r="F1" s="187" t="s">
        <v>77</v>
      </c>
      <c r="G1" s="187"/>
      <c r="H1" s="187"/>
      <c r="I1" s="188" t="s">
        <v>78</v>
      </c>
      <c r="J1" s="189"/>
      <c r="K1" s="190"/>
      <c r="L1" s="194" t="s">
        <v>79</v>
      </c>
      <c r="M1" s="195"/>
      <c r="N1" s="196"/>
      <c r="O1" s="197" t="s">
        <v>84</v>
      </c>
      <c r="P1" s="197"/>
      <c r="Q1" s="197"/>
      <c r="R1" s="198" t="s">
        <v>80</v>
      </c>
      <c r="S1" s="199"/>
      <c r="T1" s="200"/>
      <c r="U1" s="201" t="s">
        <v>81</v>
      </c>
      <c r="V1" s="202"/>
      <c r="W1" s="203"/>
      <c r="X1" s="204" t="s">
        <v>82</v>
      </c>
      <c r="Y1" s="204"/>
      <c r="Z1" s="204"/>
      <c r="AA1" s="191" t="s">
        <v>83</v>
      </c>
      <c r="AB1" s="192"/>
      <c r="AC1" s="193"/>
    </row>
    <row r="2" spans="3:29" ht="15">
      <c r="C2" s="41" t="s">
        <v>75</v>
      </c>
      <c r="D2" s="42" t="s">
        <v>76</v>
      </c>
      <c r="E2" s="43" t="s">
        <v>69</v>
      </c>
      <c r="F2" s="48" t="s">
        <v>75</v>
      </c>
      <c r="G2" s="48" t="s">
        <v>76</v>
      </c>
      <c r="H2" s="48" t="s">
        <v>69</v>
      </c>
      <c r="I2" s="45" t="s">
        <v>75</v>
      </c>
      <c r="J2" s="46" t="s">
        <v>76</v>
      </c>
      <c r="K2" s="47" t="s">
        <v>69</v>
      </c>
      <c r="L2" s="60" t="s">
        <v>75</v>
      </c>
      <c r="M2" s="61" t="s">
        <v>76</v>
      </c>
      <c r="N2" s="62" t="s">
        <v>69</v>
      </c>
      <c r="O2" s="63" t="s">
        <v>75</v>
      </c>
      <c r="P2" s="63" t="s">
        <v>76</v>
      </c>
      <c r="Q2" s="63" t="s">
        <v>69</v>
      </c>
      <c r="R2" s="57" t="s">
        <v>75</v>
      </c>
      <c r="S2" s="58" t="s">
        <v>76</v>
      </c>
      <c r="T2" s="59" t="s">
        <v>69</v>
      </c>
      <c r="U2" s="64" t="s">
        <v>75</v>
      </c>
      <c r="V2" s="65" t="s">
        <v>76</v>
      </c>
      <c r="W2" s="66" t="s">
        <v>69</v>
      </c>
      <c r="X2" s="67" t="s">
        <v>75</v>
      </c>
      <c r="Y2" s="67" t="s">
        <v>76</v>
      </c>
      <c r="Z2" s="67" t="s">
        <v>69</v>
      </c>
      <c r="AA2" s="68" t="s">
        <v>75</v>
      </c>
      <c r="AB2" s="69" t="s">
        <v>76</v>
      </c>
      <c r="AC2" s="70" t="s">
        <v>69</v>
      </c>
    </row>
    <row r="3" spans="1:29" ht="15">
      <c r="A3" s="1" t="s">
        <v>0</v>
      </c>
      <c r="B3" t="s">
        <v>3</v>
      </c>
      <c r="C3" s="24">
        <v>6</v>
      </c>
      <c r="D3" s="25">
        <v>5</v>
      </c>
      <c r="E3" s="23">
        <f>D3/C3</f>
        <v>0.8333333333333334</v>
      </c>
      <c r="F3" s="122">
        <v>10</v>
      </c>
      <c r="G3" s="123">
        <v>10</v>
      </c>
      <c r="H3" s="23">
        <f>G3/F3</f>
        <v>1</v>
      </c>
      <c r="I3" s="24">
        <v>8</v>
      </c>
      <c r="J3" s="25">
        <v>6</v>
      </c>
      <c r="K3" s="23">
        <f>6/8</f>
        <v>0.75</v>
      </c>
      <c r="L3" s="24">
        <v>11</v>
      </c>
      <c r="M3" s="25">
        <v>10</v>
      </c>
      <c r="N3" s="23">
        <f>M3/L3</f>
        <v>0.9090909090909091</v>
      </c>
      <c r="O3" s="24">
        <v>7</v>
      </c>
      <c r="P3" s="25">
        <v>7</v>
      </c>
      <c r="Q3" s="23">
        <f>P3/O3</f>
        <v>1</v>
      </c>
      <c r="R3" s="24">
        <v>9</v>
      </c>
      <c r="S3" s="25">
        <v>9</v>
      </c>
      <c r="T3" s="23">
        <f>S3/R3</f>
        <v>1</v>
      </c>
      <c r="U3" s="24">
        <v>5</v>
      </c>
      <c r="V3" s="25">
        <v>5</v>
      </c>
      <c r="W3" s="23">
        <f>V3/U3</f>
        <v>1</v>
      </c>
      <c r="X3" s="24">
        <v>6</v>
      </c>
      <c r="Y3" s="25">
        <v>6</v>
      </c>
      <c r="Z3" s="23">
        <f>Y3/X3</f>
        <v>1</v>
      </c>
      <c r="AA3" s="24">
        <v>5</v>
      </c>
      <c r="AB3" s="25">
        <v>4</v>
      </c>
      <c r="AC3" s="23">
        <f>AB3/AA3</f>
        <v>0.8</v>
      </c>
    </row>
    <row r="4" spans="1:29" ht="15">
      <c r="A4" s="1" t="s">
        <v>1</v>
      </c>
      <c r="B4" t="s">
        <v>4</v>
      </c>
      <c r="C4" s="24">
        <v>2</v>
      </c>
      <c r="D4" s="25">
        <v>2</v>
      </c>
      <c r="E4" s="23">
        <f>D4/C4</f>
        <v>1</v>
      </c>
      <c r="F4" s="24">
        <v>1</v>
      </c>
      <c r="G4" s="25">
        <v>1</v>
      </c>
      <c r="H4" s="23">
        <f>G4/F4</f>
        <v>1</v>
      </c>
      <c r="I4" s="24">
        <v>2</v>
      </c>
      <c r="J4" s="25">
        <v>2</v>
      </c>
      <c r="K4" s="23">
        <f>J4/I4</f>
        <v>1</v>
      </c>
      <c r="L4" s="128" t="s">
        <v>61</v>
      </c>
      <c r="M4" s="128" t="s">
        <v>61</v>
      </c>
      <c r="N4" s="128" t="s">
        <v>61</v>
      </c>
      <c r="O4" s="24">
        <v>1</v>
      </c>
      <c r="P4" s="25">
        <v>1</v>
      </c>
      <c r="Q4" s="23">
        <f>P4/O4</f>
        <v>1</v>
      </c>
      <c r="R4" s="24">
        <v>2</v>
      </c>
      <c r="S4" s="25">
        <v>1</v>
      </c>
      <c r="T4" s="23">
        <f>S4/R4</f>
        <v>0.5</v>
      </c>
      <c r="U4" s="24">
        <v>3</v>
      </c>
      <c r="V4" s="25">
        <v>0</v>
      </c>
      <c r="W4" s="23">
        <f>V4/U4</f>
        <v>0</v>
      </c>
      <c r="X4" s="24">
        <v>2</v>
      </c>
      <c r="Y4" s="25">
        <v>2</v>
      </c>
      <c r="Z4" s="23">
        <f>Y4/X4</f>
        <v>1</v>
      </c>
      <c r="AA4" s="128" t="s">
        <v>61</v>
      </c>
      <c r="AB4" s="128" t="s">
        <v>61</v>
      </c>
      <c r="AC4" s="129" t="s">
        <v>61</v>
      </c>
    </row>
    <row r="5" spans="1:29" ht="15">
      <c r="A5" s="1" t="s">
        <v>2</v>
      </c>
      <c r="B5" t="s">
        <v>5</v>
      </c>
      <c r="C5" s="24">
        <v>10</v>
      </c>
      <c r="D5" s="25">
        <v>9</v>
      </c>
      <c r="E5" s="23">
        <f>D5/C5</f>
        <v>0.9</v>
      </c>
      <c r="F5" s="24">
        <f>F6+F7</f>
        <v>30</v>
      </c>
      <c r="G5" s="25">
        <f>G6+G7</f>
        <v>19</v>
      </c>
      <c r="H5" s="23">
        <f>G5/F5</f>
        <v>0.6333333333333333</v>
      </c>
      <c r="I5" s="24">
        <v>24</v>
      </c>
      <c r="J5" s="25">
        <v>22</v>
      </c>
      <c r="K5" s="23">
        <f>J5/I5</f>
        <v>0.9166666666666666</v>
      </c>
      <c r="L5" s="24">
        <v>27</v>
      </c>
      <c r="M5" s="25">
        <v>16</v>
      </c>
      <c r="N5" s="23">
        <f>M5/L5</f>
        <v>0.5925925925925926</v>
      </c>
      <c r="O5" s="24">
        <v>20</v>
      </c>
      <c r="P5" s="25">
        <v>18</v>
      </c>
      <c r="Q5" s="23">
        <f>P5/O5</f>
        <v>0.9</v>
      </c>
      <c r="R5" s="24">
        <v>30</v>
      </c>
      <c r="S5" s="25">
        <v>29</v>
      </c>
      <c r="T5" s="23">
        <f>S5/R5</f>
        <v>0.9666666666666667</v>
      </c>
      <c r="U5" s="24">
        <v>10</v>
      </c>
      <c r="V5" s="25">
        <v>9</v>
      </c>
      <c r="W5" s="23">
        <f>V5/U5</f>
        <v>0.9</v>
      </c>
      <c r="X5" s="24">
        <v>27</v>
      </c>
      <c r="Y5" s="25">
        <v>22</v>
      </c>
      <c r="Z5" s="23">
        <f>Y5/X5</f>
        <v>0.8148148148148148</v>
      </c>
      <c r="AA5" s="24">
        <v>21</v>
      </c>
      <c r="AB5" s="25">
        <v>18</v>
      </c>
      <c r="AC5" s="23">
        <f>AB5/AA5</f>
        <v>0.8571428571428571</v>
      </c>
    </row>
    <row r="6" spans="2:29" ht="15">
      <c r="B6" t="s">
        <v>6</v>
      </c>
      <c r="C6" s="24">
        <v>8</v>
      </c>
      <c r="D6" s="25">
        <v>7</v>
      </c>
      <c r="E6" s="23">
        <f>D6/C6</f>
        <v>0.875</v>
      </c>
      <c r="F6" s="24">
        <v>27</v>
      </c>
      <c r="G6" s="25">
        <v>17</v>
      </c>
      <c r="H6" s="23">
        <f>G6/F6</f>
        <v>0.6296296296296297</v>
      </c>
      <c r="I6" s="24">
        <v>24</v>
      </c>
      <c r="J6" s="25">
        <v>22</v>
      </c>
      <c r="K6" s="23">
        <f>J6/I6</f>
        <v>0.9166666666666666</v>
      </c>
      <c r="L6" s="24">
        <v>27</v>
      </c>
      <c r="M6" s="25">
        <v>16</v>
      </c>
      <c r="N6" s="23">
        <f>M6/L6</f>
        <v>0.5925925925925926</v>
      </c>
      <c r="O6" s="24">
        <v>20</v>
      </c>
      <c r="P6" s="25">
        <v>18</v>
      </c>
      <c r="Q6" s="23">
        <f>P6/O6</f>
        <v>0.9</v>
      </c>
      <c r="R6" s="24">
        <v>27</v>
      </c>
      <c r="S6" s="25">
        <v>26</v>
      </c>
      <c r="T6" s="23">
        <f>S6/R6</f>
        <v>0.9629629629629629</v>
      </c>
      <c r="U6" s="24">
        <v>10</v>
      </c>
      <c r="V6" s="25">
        <v>9</v>
      </c>
      <c r="W6" s="23">
        <f>V6/U6</f>
        <v>0.9</v>
      </c>
      <c r="X6" s="24">
        <v>27</v>
      </c>
      <c r="Y6" s="25">
        <v>22</v>
      </c>
      <c r="Z6" s="23">
        <f>Y6/X6</f>
        <v>0.8148148148148148</v>
      </c>
      <c r="AA6" s="24">
        <v>21</v>
      </c>
      <c r="AB6" s="25">
        <v>18</v>
      </c>
      <c r="AC6" s="23">
        <f>AB6/AA6</f>
        <v>0.8571428571428571</v>
      </c>
    </row>
    <row r="7" spans="2:29" ht="15">
      <c r="B7" t="s">
        <v>7</v>
      </c>
      <c r="C7" s="24">
        <v>2</v>
      </c>
      <c r="D7" s="25">
        <v>2</v>
      </c>
      <c r="E7" s="23">
        <f>D7/C7</f>
        <v>1</v>
      </c>
      <c r="F7" s="24">
        <v>3</v>
      </c>
      <c r="G7" s="25">
        <v>2</v>
      </c>
      <c r="H7" s="23">
        <f>G7/F7</f>
        <v>0.6666666666666666</v>
      </c>
      <c r="I7" s="128" t="s">
        <v>61</v>
      </c>
      <c r="J7" s="128" t="s">
        <v>61</v>
      </c>
      <c r="K7" s="129" t="s">
        <v>61</v>
      </c>
      <c r="L7" s="128" t="s">
        <v>61</v>
      </c>
      <c r="M7" s="128" t="s">
        <v>61</v>
      </c>
      <c r="N7" s="128" t="s">
        <v>61</v>
      </c>
      <c r="O7" s="128" t="s">
        <v>61</v>
      </c>
      <c r="P7" s="128" t="s">
        <v>61</v>
      </c>
      <c r="Q7" s="128" t="s">
        <v>61</v>
      </c>
      <c r="R7" s="24">
        <v>3</v>
      </c>
      <c r="S7" s="25">
        <v>3</v>
      </c>
      <c r="T7" s="23">
        <f>S7/R7</f>
        <v>1</v>
      </c>
      <c r="U7" s="128" t="s">
        <v>61</v>
      </c>
      <c r="V7" s="128" t="s">
        <v>61</v>
      </c>
      <c r="W7" s="128" t="s">
        <v>61</v>
      </c>
      <c r="X7" s="128" t="s">
        <v>61</v>
      </c>
      <c r="Y7" s="128" t="s">
        <v>61</v>
      </c>
      <c r="Z7" s="129" t="s">
        <v>61</v>
      </c>
      <c r="AA7" s="128" t="s">
        <v>61</v>
      </c>
      <c r="AB7" s="128" t="s">
        <v>61</v>
      </c>
      <c r="AC7" s="129" t="s">
        <v>61</v>
      </c>
    </row>
    <row r="8" spans="5:29" ht="15">
      <c r="E8" s="6"/>
      <c r="F8" s="5"/>
      <c r="G8" s="5"/>
      <c r="H8" s="6"/>
      <c r="I8" s="5"/>
      <c r="J8" s="5"/>
      <c r="K8" s="6"/>
      <c r="N8" s="6"/>
      <c r="O8" s="5"/>
      <c r="P8" s="5"/>
      <c r="Q8" s="6"/>
      <c r="R8" s="5"/>
      <c r="S8" s="5"/>
      <c r="T8" s="6"/>
      <c r="W8" s="6"/>
      <c r="X8" s="5"/>
      <c r="Y8" s="5"/>
      <c r="Z8" s="6"/>
      <c r="AA8" s="5"/>
      <c r="AB8" s="5"/>
      <c r="AC8" s="6"/>
    </row>
    <row r="9" spans="6:26" ht="15">
      <c r="F9" s="5"/>
      <c r="G9" s="5"/>
      <c r="H9" s="6"/>
      <c r="O9" s="5"/>
      <c r="P9" s="5"/>
      <c r="Q9" s="6"/>
      <c r="X9" s="5"/>
      <c r="Y9" s="5"/>
      <c r="Z9" s="6"/>
    </row>
    <row r="11" spans="9:29" ht="15">
      <c r="I11" s="26"/>
      <c r="J11" s="27"/>
      <c r="K11" s="28"/>
      <c r="R11" s="26"/>
      <c r="S11" s="27"/>
      <c r="T11" s="28"/>
      <c r="AA11" s="26"/>
      <c r="AB11" s="27"/>
      <c r="AC11" s="28"/>
    </row>
    <row r="12" spans="3:5" ht="15">
      <c r="C12" s="181" t="s">
        <v>85</v>
      </c>
      <c r="D12" s="182"/>
      <c r="E12" s="183"/>
    </row>
    <row r="13" spans="3:5" ht="15">
      <c r="C13" s="115" t="s">
        <v>75</v>
      </c>
      <c r="D13" s="116" t="s">
        <v>76</v>
      </c>
      <c r="E13" s="117" t="s">
        <v>69</v>
      </c>
    </row>
    <row r="14" spans="1:5" ht="15">
      <c r="A14" s="1" t="s">
        <v>0</v>
      </c>
      <c r="B14" t="s">
        <v>3</v>
      </c>
      <c r="C14" s="122">
        <v>67</v>
      </c>
      <c r="D14" s="123">
        <v>62</v>
      </c>
      <c r="E14" s="23">
        <f>D14/C14</f>
        <v>0.9253731343283582</v>
      </c>
    </row>
    <row r="15" spans="1:5" ht="15">
      <c r="A15" s="1" t="s">
        <v>1</v>
      </c>
      <c r="B15" t="s">
        <v>4</v>
      </c>
      <c r="C15" s="122">
        <v>13</v>
      </c>
      <c r="D15" s="123">
        <v>9</v>
      </c>
      <c r="E15" s="23">
        <f>D15/C15</f>
        <v>0.6923076923076923</v>
      </c>
    </row>
    <row r="16" spans="1:5" ht="15">
      <c r="A16" s="1" t="s">
        <v>2</v>
      </c>
      <c r="B16" t="s">
        <v>5</v>
      </c>
      <c r="C16" s="24">
        <f>C17+C18</f>
        <v>199</v>
      </c>
      <c r="D16" s="25">
        <f>D17+D18</f>
        <v>162</v>
      </c>
      <c r="E16" s="23">
        <f>D16/C16</f>
        <v>0.8140703517587939</v>
      </c>
    </row>
    <row r="17" spans="2:5" ht="15">
      <c r="B17" t="s">
        <v>6</v>
      </c>
      <c r="C17" s="24">
        <f>C6+F6+I6+L6+O6+R6+U6+X6+AA6</f>
        <v>191</v>
      </c>
      <c r="D17" s="25">
        <f>D6+G6+J6+M6+P6+S6+V6+Y6+AB6</f>
        <v>155</v>
      </c>
      <c r="E17" s="23">
        <f>D17/C17</f>
        <v>0.8115183246073299</v>
      </c>
    </row>
    <row r="18" spans="2:5" ht="15">
      <c r="B18" t="s">
        <v>7</v>
      </c>
      <c r="C18" s="24">
        <f>C7+F7+R7</f>
        <v>8</v>
      </c>
      <c r="D18" s="25">
        <f>D7+G7+S7</f>
        <v>7</v>
      </c>
      <c r="E18" s="23">
        <f>D18/C18</f>
        <v>0.875</v>
      </c>
    </row>
  </sheetData>
  <sheetProtection/>
  <mergeCells count="10">
    <mergeCell ref="C12:E12"/>
    <mergeCell ref="C1:E1"/>
    <mergeCell ref="F1:H1"/>
    <mergeCell ref="I1:K1"/>
    <mergeCell ref="AA1:AC1"/>
    <mergeCell ref="L1:N1"/>
    <mergeCell ref="O1:Q1"/>
    <mergeCell ref="R1:T1"/>
    <mergeCell ref="U1:W1"/>
    <mergeCell ref="X1:Z1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8"/>
  <sheetViews>
    <sheetView zoomScalePageLayoutView="0" workbookViewId="0" topLeftCell="A14">
      <selection activeCell="B40" sqref="B40"/>
    </sheetView>
  </sheetViews>
  <sheetFormatPr defaultColWidth="11.421875" defaultRowHeight="15"/>
  <cols>
    <col min="1" max="1" width="21.8515625" style="3" customWidth="1"/>
    <col min="2" max="2" width="14.8515625" style="0" customWidth="1"/>
    <col min="3" max="3" width="13.7109375" style="0" customWidth="1"/>
    <col min="4" max="4" width="11.7109375" style="0" customWidth="1"/>
    <col min="5" max="5" width="15.28125" style="0" customWidth="1"/>
    <col min="6" max="6" width="13.28125" style="0" customWidth="1"/>
    <col min="7" max="9" width="11.421875" style="0" customWidth="1"/>
    <col min="10" max="10" width="13.7109375" style="0" customWidth="1"/>
    <col min="11" max="11" width="11.7109375" style="0" customWidth="1"/>
    <col min="12" max="12" width="13.140625" style="0" customWidth="1"/>
    <col min="13" max="13" width="11.8515625" style="0" customWidth="1"/>
    <col min="14" max="16" width="11.421875" style="0" customWidth="1"/>
    <col min="17" max="17" width="13.7109375" style="0" customWidth="1"/>
    <col min="18" max="18" width="11.7109375" style="0" customWidth="1"/>
    <col min="19" max="19" width="13.140625" style="0" customWidth="1"/>
    <col min="20" max="20" width="11.8515625" style="0" customWidth="1"/>
    <col min="21" max="23" width="11.421875" style="0" customWidth="1"/>
    <col min="24" max="24" width="13.7109375" style="0" customWidth="1"/>
    <col min="25" max="25" width="11.7109375" style="0" customWidth="1"/>
    <col min="26" max="26" width="13.140625" style="0" customWidth="1"/>
    <col min="27" max="27" width="11.8515625" style="0" customWidth="1"/>
    <col min="28" max="30" width="11.421875" style="0" customWidth="1"/>
    <col min="31" max="31" width="13.7109375" style="0" customWidth="1"/>
    <col min="32" max="32" width="11.7109375" style="0" customWidth="1"/>
    <col min="33" max="33" width="13.140625" style="0" customWidth="1"/>
    <col min="34" max="34" width="11.8515625" style="0" customWidth="1"/>
    <col min="35" max="37" width="11.421875" style="0" customWidth="1"/>
    <col min="38" max="38" width="13.7109375" style="0" customWidth="1"/>
    <col min="39" max="39" width="11.7109375" style="0" customWidth="1"/>
    <col min="40" max="40" width="13.140625" style="0" customWidth="1"/>
    <col min="41" max="41" width="13.421875" style="0" customWidth="1"/>
    <col min="42" max="44" width="11.421875" style="0" customWidth="1"/>
    <col min="45" max="45" width="13.7109375" style="0" customWidth="1"/>
    <col min="46" max="46" width="11.7109375" style="0" customWidth="1"/>
    <col min="47" max="47" width="13.140625" style="0" customWidth="1"/>
    <col min="48" max="48" width="11.8515625" style="0" customWidth="1"/>
    <col min="49" max="51" width="11.421875" style="0" customWidth="1"/>
    <col min="52" max="52" width="13.7109375" style="0" customWidth="1"/>
    <col min="53" max="53" width="11.7109375" style="0" customWidth="1"/>
    <col min="54" max="54" width="13.140625" style="0" customWidth="1"/>
    <col min="55" max="55" width="11.8515625" style="0" customWidth="1"/>
    <col min="56" max="58" width="11.421875" style="0" customWidth="1"/>
    <col min="59" max="59" width="13.7109375" style="0" customWidth="1"/>
    <col min="60" max="60" width="11.7109375" style="0" customWidth="1"/>
    <col min="61" max="61" width="13.140625" style="0" customWidth="1"/>
    <col min="62" max="62" width="11.8515625" style="0" customWidth="1"/>
    <col min="63" max="65" width="11.421875" style="0" customWidth="1"/>
  </cols>
  <sheetData>
    <row r="1" spans="3:65" ht="15">
      <c r="C1" s="184" t="s">
        <v>74</v>
      </c>
      <c r="D1" s="185"/>
      <c r="E1" s="185"/>
      <c r="F1" s="185"/>
      <c r="G1" s="185"/>
      <c r="H1" s="185"/>
      <c r="I1" s="186"/>
      <c r="J1" s="224" t="s">
        <v>77</v>
      </c>
      <c r="K1" s="225"/>
      <c r="L1" s="225"/>
      <c r="M1" s="225"/>
      <c r="N1" s="225"/>
      <c r="O1" s="225"/>
      <c r="P1" s="226"/>
      <c r="Q1" s="188" t="s">
        <v>78</v>
      </c>
      <c r="R1" s="189"/>
      <c r="S1" s="189"/>
      <c r="T1" s="189"/>
      <c r="U1" s="189"/>
      <c r="V1" s="189"/>
      <c r="W1" s="190"/>
      <c r="X1" s="194" t="s">
        <v>79</v>
      </c>
      <c r="Y1" s="195"/>
      <c r="Z1" s="195"/>
      <c r="AA1" s="195"/>
      <c r="AB1" s="195"/>
      <c r="AC1" s="195"/>
      <c r="AD1" s="196"/>
      <c r="AE1" s="218" t="s">
        <v>84</v>
      </c>
      <c r="AF1" s="219"/>
      <c r="AG1" s="219"/>
      <c r="AH1" s="219"/>
      <c r="AI1" s="219"/>
      <c r="AJ1" s="219"/>
      <c r="AK1" s="220"/>
      <c r="AL1" s="198" t="s">
        <v>80</v>
      </c>
      <c r="AM1" s="199"/>
      <c r="AN1" s="199"/>
      <c r="AO1" s="199"/>
      <c r="AP1" s="199"/>
      <c r="AQ1" s="199"/>
      <c r="AR1" s="200"/>
      <c r="AS1" s="201" t="s">
        <v>81</v>
      </c>
      <c r="AT1" s="202"/>
      <c r="AU1" s="202"/>
      <c r="AV1" s="202"/>
      <c r="AW1" s="202"/>
      <c r="AX1" s="202"/>
      <c r="AY1" s="203"/>
      <c r="AZ1" s="215" t="s">
        <v>82</v>
      </c>
      <c r="BA1" s="216"/>
      <c r="BB1" s="216"/>
      <c r="BC1" s="216"/>
      <c r="BD1" s="216"/>
      <c r="BE1" s="216"/>
      <c r="BF1" s="217"/>
      <c r="BG1" s="191" t="s">
        <v>83</v>
      </c>
      <c r="BH1" s="192"/>
      <c r="BI1" s="192"/>
      <c r="BJ1" s="192"/>
      <c r="BK1" s="192"/>
      <c r="BL1" s="192"/>
      <c r="BM1" s="193"/>
    </row>
    <row r="2" spans="3:65" ht="15">
      <c r="C2" s="52" t="s">
        <v>31</v>
      </c>
      <c r="D2" s="53" t="s">
        <v>30</v>
      </c>
      <c r="E2" s="53" t="s">
        <v>29</v>
      </c>
      <c r="F2" s="53" t="s">
        <v>28</v>
      </c>
      <c r="G2" s="54" t="s">
        <v>34</v>
      </c>
      <c r="H2" s="54" t="s">
        <v>32</v>
      </c>
      <c r="I2" s="55" t="s">
        <v>33</v>
      </c>
      <c r="J2" s="49" t="s">
        <v>31</v>
      </c>
      <c r="K2" s="78" t="s">
        <v>30</v>
      </c>
      <c r="L2" s="78" t="s">
        <v>29</v>
      </c>
      <c r="M2" s="78" t="s">
        <v>28</v>
      </c>
      <c r="N2" s="79" t="s">
        <v>34</v>
      </c>
      <c r="O2" s="79" t="s">
        <v>32</v>
      </c>
      <c r="P2" s="80" t="s">
        <v>33</v>
      </c>
      <c r="Q2" s="44" t="s">
        <v>31</v>
      </c>
      <c r="R2" s="81" t="s">
        <v>30</v>
      </c>
      <c r="S2" s="81" t="s">
        <v>29</v>
      </c>
      <c r="T2" s="81" t="s">
        <v>28</v>
      </c>
      <c r="U2" s="82" t="s">
        <v>34</v>
      </c>
      <c r="V2" s="82" t="s">
        <v>32</v>
      </c>
      <c r="W2" s="83" t="s">
        <v>33</v>
      </c>
      <c r="X2" s="84" t="s">
        <v>31</v>
      </c>
      <c r="Y2" s="85" t="s">
        <v>30</v>
      </c>
      <c r="Z2" s="85" t="s">
        <v>29</v>
      </c>
      <c r="AA2" s="85" t="s">
        <v>28</v>
      </c>
      <c r="AB2" s="86" t="s">
        <v>34</v>
      </c>
      <c r="AC2" s="86" t="s">
        <v>32</v>
      </c>
      <c r="AD2" s="87" t="s">
        <v>33</v>
      </c>
      <c r="AE2" s="88" t="s">
        <v>31</v>
      </c>
      <c r="AF2" s="89" t="s">
        <v>30</v>
      </c>
      <c r="AG2" s="89" t="s">
        <v>29</v>
      </c>
      <c r="AH2" s="89" t="s">
        <v>28</v>
      </c>
      <c r="AI2" s="90" t="s">
        <v>34</v>
      </c>
      <c r="AJ2" s="90" t="s">
        <v>32</v>
      </c>
      <c r="AK2" s="91" t="s">
        <v>33</v>
      </c>
      <c r="AL2" s="92" t="s">
        <v>31</v>
      </c>
      <c r="AM2" s="93" t="s">
        <v>30</v>
      </c>
      <c r="AN2" s="93" t="s">
        <v>29</v>
      </c>
      <c r="AO2" s="93" t="s">
        <v>28</v>
      </c>
      <c r="AP2" s="94" t="s">
        <v>34</v>
      </c>
      <c r="AQ2" s="94" t="s">
        <v>32</v>
      </c>
      <c r="AR2" s="95" t="s">
        <v>33</v>
      </c>
      <c r="AS2" s="96" t="s">
        <v>31</v>
      </c>
      <c r="AT2" s="97" t="s">
        <v>30</v>
      </c>
      <c r="AU2" s="97" t="s">
        <v>29</v>
      </c>
      <c r="AV2" s="97" t="s">
        <v>28</v>
      </c>
      <c r="AW2" s="98" t="s">
        <v>34</v>
      </c>
      <c r="AX2" s="98" t="s">
        <v>32</v>
      </c>
      <c r="AY2" s="99" t="s">
        <v>33</v>
      </c>
      <c r="AZ2" s="100" t="s">
        <v>31</v>
      </c>
      <c r="BA2" s="101" t="s">
        <v>30</v>
      </c>
      <c r="BB2" s="101" t="s">
        <v>29</v>
      </c>
      <c r="BC2" s="101" t="s">
        <v>28</v>
      </c>
      <c r="BD2" s="102" t="s">
        <v>34</v>
      </c>
      <c r="BE2" s="102" t="s">
        <v>32</v>
      </c>
      <c r="BF2" s="103" t="s">
        <v>33</v>
      </c>
      <c r="BG2" s="104" t="s">
        <v>31</v>
      </c>
      <c r="BH2" s="105" t="s">
        <v>30</v>
      </c>
      <c r="BI2" s="105" t="s">
        <v>29</v>
      </c>
      <c r="BJ2" s="105" t="s">
        <v>28</v>
      </c>
      <c r="BK2" s="106" t="s">
        <v>34</v>
      </c>
      <c r="BL2" s="106" t="s">
        <v>32</v>
      </c>
      <c r="BM2" s="107" t="s">
        <v>33</v>
      </c>
    </row>
    <row r="3" spans="1:65" ht="15">
      <c r="A3" s="3" t="s">
        <v>18</v>
      </c>
      <c r="B3" t="s">
        <v>19</v>
      </c>
      <c r="C3" s="24">
        <f>C4+C5</f>
        <v>18</v>
      </c>
      <c r="D3" s="15">
        <v>16</v>
      </c>
      <c r="E3" s="15">
        <v>16</v>
      </c>
      <c r="F3" s="15">
        <v>0</v>
      </c>
      <c r="G3" s="21">
        <f>D3/C3</f>
        <v>0.8888888888888888</v>
      </c>
      <c r="H3" s="21">
        <f>E3/14</f>
        <v>1.1428571428571428</v>
      </c>
      <c r="I3" s="23">
        <f>0/4</f>
        <v>0</v>
      </c>
      <c r="J3" s="24">
        <f>J4+J5</f>
        <v>41</v>
      </c>
      <c r="K3" s="40">
        <f>K4+K5</f>
        <v>22</v>
      </c>
      <c r="L3" s="40">
        <f>L4+L5</f>
        <v>14</v>
      </c>
      <c r="M3" s="40">
        <f>M4+M5</f>
        <v>8</v>
      </c>
      <c r="N3" s="21">
        <f>K3/J3</f>
        <v>0.5365853658536586</v>
      </c>
      <c r="O3" s="21">
        <f>K3/37</f>
        <v>0.5945945945945946</v>
      </c>
      <c r="P3" s="23">
        <f>M3/4</f>
        <v>2</v>
      </c>
      <c r="Q3" s="24">
        <f>Q4+Q5</f>
        <v>32</v>
      </c>
      <c r="R3" s="40">
        <f>R4+R5</f>
        <v>30</v>
      </c>
      <c r="S3" s="40">
        <f>S4+S5</f>
        <v>30</v>
      </c>
      <c r="T3" s="40">
        <v>0</v>
      </c>
      <c r="U3" s="21">
        <f>R3/Q3</f>
        <v>0.9375</v>
      </c>
      <c r="V3" s="21">
        <f>S3/24</f>
        <v>1.25</v>
      </c>
      <c r="W3" s="23">
        <f>0/2</f>
        <v>0</v>
      </c>
      <c r="X3" s="24">
        <f>X4+X5</f>
        <v>37</v>
      </c>
      <c r="Y3" s="40">
        <f>Y4+Y5</f>
        <v>20</v>
      </c>
      <c r="Z3" s="40">
        <f>Z4+Z5</f>
        <v>20</v>
      </c>
      <c r="AA3" s="128" t="s">
        <v>61</v>
      </c>
      <c r="AB3" s="21">
        <f>Y3/X3</f>
        <v>0.5405405405405406</v>
      </c>
      <c r="AC3" s="21">
        <f>Z3/37</f>
        <v>0.5405405405405406</v>
      </c>
      <c r="AD3" s="128" t="s">
        <v>61</v>
      </c>
      <c r="AE3" s="24">
        <f>AE4+AE5</f>
        <v>28</v>
      </c>
      <c r="AF3" s="40">
        <f>AF4+AF5</f>
        <v>34</v>
      </c>
      <c r="AG3" s="40">
        <f>AG4+AG5</f>
        <v>34</v>
      </c>
      <c r="AH3" s="40">
        <f>AH4</f>
        <v>0</v>
      </c>
      <c r="AI3" s="21">
        <f>AF3/AE3</f>
        <v>1.2142857142857142</v>
      </c>
      <c r="AJ3" s="21">
        <f>AG3/27</f>
        <v>1.2592592592592593</v>
      </c>
      <c r="AK3" s="23">
        <f>AH3/1</f>
        <v>0</v>
      </c>
      <c r="AL3" s="24">
        <f>AL4+AL5</f>
        <v>40</v>
      </c>
      <c r="AM3" s="40">
        <f>AM4+AM5</f>
        <v>29</v>
      </c>
      <c r="AN3" s="40">
        <f>AN4+AN5</f>
        <v>25</v>
      </c>
      <c r="AO3" s="40">
        <f>AO4+AO5</f>
        <v>4</v>
      </c>
      <c r="AP3" s="21">
        <f>AM3/AL3</f>
        <v>0.725</v>
      </c>
      <c r="AQ3" s="21">
        <f>AN3/36</f>
        <v>0.6944444444444444</v>
      </c>
      <c r="AR3" s="23">
        <f>AO3/4</f>
        <v>1</v>
      </c>
      <c r="AS3" s="24">
        <f>AS4+AS5</f>
        <v>16</v>
      </c>
      <c r="AT3" s="40">
        <f>AT4+AT5</f>
        <v>5</v>
      </c>
      <c r="AU3" s="40">
        <f>AU4+AU5</f>
        <v>4</v>
      </c>
      <c r="AV3" s="40">
        <f>AV4</f>
        <v>1</v>
      </c>
      <c r="AW3" s="21">
        <f>AT3/AS3</f>
        <v>0.3125</v>
      </c>
      <c r="AX3" s="21">
        <f>AU3/15</f>
        <v>0.26666666666666666</v>
      </c>
      <c r="AY3" s="23">
        <f>1/1</f>
        <v>1</v>
      </c>
      <c r="AZ3" s="24">
        <f>AZ4+AZ5</f>
        <v>35</v>
      </c>
      <c r="BA3" s="40">
        <f>BA4+BA5</f>
        <v>62</v>
      </c>
      <c r="BB3" s="40">
        <f>BB4+BB5</f>
        <v>60</v>
      </c>
      <c r="BC3" s="40">
        <f>BC4</f>
        <v>2</v>
      </c>
      <c r="BD3" s="21">
        <f>BA3/AZ3</f>
        <v>1.7714285714285714</v>
      </c>
      <c r="BE3" s="21">
        <f>BB3/33</f>
        <v>1.8181818181818181</v>
      </c>
      <c r="BF3" s="23">
        <f>BC3/2</f>
        <v>1</v>
      </c>
      <c r="BG3" s="24">
        <f>BG4+BG5</f>
        <v>26</v>
      </c>
      <c r="BH3" s="40">
        <f>BH4+BH5</f>
        <v>26</v>
      </c>
      <c r="BI3" s="40">
        <f>BI4+BI5</f>
        <v>26</v>
      </c>
      <c r="BJ3" s="128" t="s">
        <v>61</v>
      </c>
      <c r="BK3" s="21">
        <f>BH3/BG3</f>
        <v>1</v>
      </c>
      <c r="BL3" s="21">
        <f>BI3/BG3</f>
        <v>1</v>
      </c>
      <c r="BM3" s="128" t="s">
        <v>61</v>
      </c>
    </row>
    <row r="4" spans="2:65" ht="15">
      <c r="B4" t="s">
        <v>20</v>
      </c>
      <c r="C4" s="122">
        <f>6+2</f>
        <v>8</v>
      </c>
      <c r="D4" s="127">
        <v>1</v>
      </c>
      <c r="E4" s="15">
        <v>1</v>
      </c>
      <c r="F4" s="132">
        <v>0</v>
      </c>
      <c r="G4" s="21">
        <f>D4/C4</f>
        <v>0.125</v>
      </c>
      <c r="H4" s="22">
        <f>1/6</f>
        <v>0.16666666666666666</v>
      </c>
      <c r="I4" s="23">
        <f>0/2</f>
        <v>0</v>
      </c>
      <c r="J4" s="24">
        <v>11</v>
      </c>
      <c r="K4" s="40">
        <v>6</v>
      </c>
      <c r="L4" s="40">
        <v>2</v>
      </c>
      <c r="M4" s="40">
        <v>4</v>
      </c>
      <c r="N4" s="21">
        <f>K4/J4</f>
        <v>0.5454545454545454</v>
      </c>
      <c r="O4" s="21">
        <f>2/10</f>
        <v>0.2</v>
      </c>
      <c r="P4" s="23">
        <f>4/1</f>
        <v>4</v>
      </c>
      <c r="Q4" s="24">
        <v>10</v>
      </c>
      <c r="R4" s="40">
        <v>4</v>
      </c>
      <c r="S4" s="40">
        <v>4</v>
      </c>
      <c r="T4" s="40">
        <v>0</v>
      </c>
      <c r="U4" s="21">
        <f>R4/Q4</f>
        <v>0.4</v>
      </c>
      <c r="V4" s="21">
        <f>4/8</f>
        <v>0.5</v>
      </c>
      <c r="W4" s="23">
        <f>0/2</f>
        <v>0</v>
      </c>
      <c r="X4" s="24">
        <v>10</v>
      </c>
      <c r="Y4" s="40">
        <v>2</v>
      </c>
      <c r="Z4" s="40">
        <v>2</v>
      </c>
      <c r="AA4" s="128" t="s">
        <v>61</v>
      </c>
      <c r="AB4" s="21">
        <f>Y4/X4</f>
        <v>0.2</v>
      </c>
      <c r="AC4" s="21">
        <f>2/10</f>
        <v>0.2</v>
      </c>
      <c r="AD4" s="128" t="s">
        <v>61</v>
      </c>
      <c r="AE4" s="122">
        <v>8</v>
      </c>
      <c r="AF4" s="127">
        <v>8</v>
      </c>
      <c r="AG4" s="40">
        <v>8</v>
      </c>
      <c r="AH4" s="132">
        <v>0</v>
      </c>
      <c r="AI4" s="21">
        <f>AF4/AE4</f>
        <v>1</v>
      </c>
      <c r="AJ4" s="22">
        <f>9/7</f>
        <v>1.2857142857142858</v>
      </c>
      <c r="AK4" s="23">
        <f>0</f>
        <v>0</v>
      </c>
      <c r="AL4" s="24">
        <v>10</v>
      </c>
      <c r="AM4" s="40">
        <v>5</v>
      </c>
      <c r="AN4" s="40">
        <v>5</v>
      </c>
      <c r="AO4" s="40">
        <v>0</v>
      </c>
      <c r="AP4" s="21">
        <f>AM4/AL4</f>
        <v>0.5</v>
      </c>
      <c r="AQ4" s="22">
        <f>5/9</f>
        <v>0.5555555555555556</v>
      </c>
      <c r="AR4" s="23">
        <f>AR6</f>
        <v>0</v>
      </c>
      <c r="AS4" s="24">
        <v>6</v>
      </c>
      <c r="AT4" s="40">
        <v>3</v>
      </c>
      <c r="AU4" s="40">
        <v>2</v>
      </c>
      <c r="AV4" s="40">
        <v>1</v>
      </c>
      <c r="AW4" s="21">
        <f>AT4/AS4</f>
        <v>0.5</v>
      </c>
      <c r="AX4" s="21">
        <f>2/5</f>
        <v>0.4</v>
      </c>
      <c r="AY4" s="23">
        <f>1/1</f>
        <v>1</v>
      </c>
      <c r="AZ4" s="24">
        <v>8</v>
      </c>
      <c r="BA4" s="40">
        <v>8</v>
      </c>
      <c r="BB4" s="40">
        <v>6</v>
      </c>
      <c r="BC4" s="40">
        <v>2</v>
      </c>
      <c r="BD4" s="21">
        <f>BA4/AZ4</f>
        <v>1</v>
      </c>
      <c r="BE4" s="21">
        <f>6/6</f>
        <v>1</v>
      </c>
      <c r="BF4" s="23">
        <f>2/2</f>
        <v>1</v>
      </c>
      <c r="BG4" s="24">
        <v>5</v>
      </c>
      <c r="BH4" s="40">
        <v>4</v>
      </c>
      <c r="BI4" s="40">
        <v>4</v>
      </c>
      <c r="BJ4" s="128" t="s">
        <v>61</v>
      </c>
      <c r="BK4" s="21">
        <f>BH4/BG4</f>
        <v>0.8</v>
      </c>
      <c r="BL4" s="21">
        <f>4/5</f>
        <v>0.8</v>
      </c>
      <c r="BM4" s="129" t="s">
        <v>61</v>
      </c>
    </row>
    <row r="5" spans="2:65" ht="15">
      <c r="B5" t="s">
        <v>21</v>
      </c>
      <c r="C5" s="18">
        <f>8+2</f>
        <v>10</v>
      </c>
      <c r="D5" s="15">
        <v>15</v>
      </c>
      <c r="E5" s="15">
        <v>15</v>
      </c>
      <c r="F5" s="15">
        <v>0</v>
      </c>
      <c r="G5" s="21">
        <f>D5/C5</f>
        <v>1.5</v>
      </c>
      <c r="H5" s="21">
        <f>E5/8</f>
        <v>1.875</v>
      </c>
      <c r="I5" s="23">
        <f>0/2</f>
        <v>0</v>
      </c>
      <c r="J5" s="39">
        <f>27+3</f>
        <v>30</v>
      </c>
      <c r="K5" s="40">
        <f>L5+M5</f>
        <v>16</v>
      </c>
      <c r="L5" s="40">
        <v>12</v>
      </c>
      <c r="M5" s="40">
        <v>4</v>
      </c>
      <c r="N5" s="21">
        <f>K5/J5</f>
        <v>0.5333333333333333</v>
      </c>
      <c r="O5" s="21">
        <f>L5/27</f>
        <v>0.4444444444444444</v>
      </c>
      <c r="P5" s="23">
        <f>M5/3</f>
        <v>1.3333333333333333</v>
      </c>
      <c r="Q5" s="39">
        <v>22</v>
      </c>
      <c r="R5" s="137">
        <f>S5</f>
        <v>26</v>
      </c>
      <c r="S5" s="40">
        <v>26</v>
      </c>
      <c r="T5" s="128" t="s">
        <v>61</v>
      </c>
      <c r="U5" s="21">
        <f>R5/Q5</f>
        <v>1.1818181818181819</v>
      </c>
      <c r="V5" s="21">
        <f>S5/Q5</f>
        <v>1.1818181818181819</v>
      </c>
      <c r="W5" s="128" t="s">
        <v>61</v>
      </c>
      <c r="X5" s="39">
        <v>27</v>
      </c>
      <c r="Y5" s="40">
        <v>18</v>
      </c>
      <c r="Z5" s="40">
        <v>18</v>
      </c>
      <c r="AA5" s="128" t="s">
        <v>61</v>
      </c>
      <c r="AB5" s="21">
        <f>Y5/X5</f>
        <v>0.6666666666666666</v>
      </c>
      <c r="AC5" s="21">
        <f>18/27</f>
        <v>0.6666666666666666</v>
      </c>
      <c r="AD5" s="128" t="s">
        <v>61</v>
      </c>
      <c r="AE5" s="126">
        <v>20</v>
      </c>
      <c r="AF5" s="127">
        <v>26</v>
      </c>
      <c r="AG5" s="40">
        <v>26</v>
      </c>
      <c r="AH5" s="128" t="s">
        <v>61</v>
      </c>
      <c r="AI5" s="21">
        <f>AF5/AE5</f>
        <v>1.3</v>
      </c>
      <c r="AJ5" s="21">
        <f>AG5/20</f>
        <v>1.3</v>
      </c>
      <c r="AK5" s="128" t="s">
        <v>61</v>
      </c>
      <c r="AL5" s="39">
        <f>27+3</f>
        <v>30</v>
      </c>
      <c r="AM5" s="40">
        <f>AN5+AO5</f>
        <v>24</v>
      </c>
      <c r="AN5" s="40">
        <v>20</v>
      </c>
      <c r="AO5" s="40">
        <v>4</v>
      </c>
      <c r="AP5" s="21">
        <f>AM5/AL5</f>
        <v>0.8</v>
      </c>
      <c r="AQ5" s="21">
        <f>AN5/27</f>
        <v>0.7407407407407407</v>
      </c>
      <c r="AR5" s="23">
        <f>4/3</f>
        <v>1.3333333333333333</v>
      </c>
      <c r="AS5" s="39">
        <v>10</v>
      </c>
      <c r="AT5" s="40">
        <v>2</v>
      </c>
      <c r="AU5" s="40">
        <v>2</v>
      </c>
      <c r="AV5" s="128" t="s">
        <v>61</v>
      </c>
      <c r="AW5" s="21">
        <f>AT5/AS5</f>
        <v>0.2</v>
      </c>
      <c r="AX5" s="21">
        <f>AU5/AS5</f>
        <v>0.2</v>
      </c>
      <c r="AY5" s="129" t="s">
        <v>61</v>
      </c>
      <c r="AZ5" s="39">
        <v>27</v>
      </c>
      <c r="BA5" s="40">
        <v>54</v>
      </c>
      <c r="BB5" s="40">
        <v>54</v>
      </c>
      <c r="BC5" s="128" t="s">
        <v>61</v>
      </c>
      <c r="BD5" s="21">
        <f>BA5/AZ5</f>
        <v>2</v>
      </c>
      <c r="BE5" s="21">
        <f>BB5/27</f>
        <v>2</v>
      </c>
      <c r="BF5" s="128" t="s">
        <v>61</v>
      </c>
      <c r="BG5" s="141">
        <v>21</v>
      </c>
      <c r="BH5" s="142">
        <v>22</v>
      </c>
      <c r="BI5" s="142">
        <v>22</v>
      </c>
      <c r="BJ5" s="128" t="s">
        <v>61</v>
      </c>
      <c r="BK5" s="21">
        <f>BH5/BG5</f>
        <v>1.0476190476190477</v>
      </c>
      <c r="BL5" s="21">
        <f>BI5/BG5</f>
        <v>1.0476190476190477</v>
      </c>
      <c r="BM5" s="23"/>
    </row>
    <row r="6" spans="1:65" ht="15">
      <c r="A6" s="1" t="s">
        <v>8</v>
      </c>
      <c r="B6" t="s">
        <v>35</v>
      </c>
      <c r="C6" s="126">
        <v>1</v>
      </c>
      <c r="D6" s="15">
        <v>1</v>
      </c>
      <c r="E6" s="15">
        <v>1</v>
      </c>
      <c r="F6" s="132">
        <v>0</v>
      </c>
      <c r="G6" s="21">
        <f>D6/C6</f>
        <v>1</v>
      </c>
      <c r="H6" s="22">
        <f>E6/E4</f>
        <v>1</v>
      </c>
      <c r="I6" s="23">
        <f>0</f>
        <v>0</v>
      </c>
      <c r="J6" s="39">
        <v>6</v>
      </c>
      <c r="K6" s="40">
        <v>2</v>
      </c>
      <c r="L6" s="40">
        <v>1</v>
      </c>
      <c r="M6" s="40">
        <v>1</v>
      </c>
      <c r="N6" s="21">
        <f>2/6</f>
        <v>0.3333333333333333</v>
      </c>
      <c r="O6" s="22">
        <f>1/2</f>
        <v>0.5</v>
      </c>
      <c r="P6" s="23">
        <v>0.25</v>
      </c>
      <c r="Q6" s="39">
        <v>4</v>
      </c>
      <c r="R6" s="40">
        <v>3</v>
      </c>
      <c r="S6" s="40">
        <v>3</v>
      </c>
      <c r="T6" s="40">
        <v>0</v>
      </c>
      <c r="U6" s="21">
        <f>3/4</f>
        <v>0.75</v>
      </c>
      <c r="V6" s="22">
        <f>3/4</f>
        <v>0.75</v>
      </c>
      <c r="W6" s="23">
        <f>0/2</f>
        <v>0</v>
      </c>
      <c r="X6" s="39">
        <v>2</v>
      </c>
      <c r="Y6" s="40">
        <v>2</v>
      </c>
      <c r="Z6" s="40">
        <v>2</v>
      </c>
      <c r="AA6" s="128" t="s">
        <v>61</v>
      </c>
      <c r="AB6" s="21">
        <f>2/2</f>
        <v>1</v>
      </c>
      <c r="AC6" s="22">
        <f>2/2</f>
        <v>1</v>
      </c>
      <c r="AD6" s="128" t="s">
        <v>61</v>
      </c>
      <c r="AE6" s="126">
        <v>8</v>
      </c>
      <c r="AF6" s="127">
        <v>3</v>
      </c>
      <c r="AG6" s="40">
        <v>3</v>
      </c>
      <c r="AH6" s="132">
        <v>0</v>
      </c>
      <c r="AI6" s="21">
        <f>AF6/AE6</f>
        <v>0.375</v>
      </c>
      <c r="AJ6" s="22">
        <f>AG6/AG4</f>
        <v>0.375</v>
      </c>
      <c r="AK6" s="23">
        <f>0</f>
        <v>0</v>
      </c>
      <c r="AL6" s="39">
        <v>5</v>
      </c>
      <c r="AM6" s="40">
        <v>1</v>
      </c>
      <c r="AN6" s="40">
        <v>1</v>
      </c>
      <c r="AO6" s="40">
        <v>0</v>
      </c>
      <c r="AP6" s="21">
        <f>AM6/AL6</f>
        <v>0.2</v>
      </c>
      <c r="AQ6" s="22">
        <f>AN6/AN4</f>
        <v>0.2</v>
      </c>
      <c r="AR6" s="23">
        <f>AO6</f>
        <v>0</v>
      </c>
      <c r="AS6" s="39">
        <v>3</v>
      </c>
      <c r="AT6" s="40">
        <v>1</v>
      </c>
      <c r="AU6" s="40">
        <v>1</v>
      </c>
      <c r="AV6" s="151">
        <v>1</v>
      </c>
      <c r="AW6" s="21">
        <f>AT6/AS6</f>
        <v>0.3333333333333333</v>
      </c>
      <c r="AX6" s="22">
        <f>AU6/AU4</f>
        <v>0.5</v>
      </c>
      <c r="AY6" s="23">
        <f>1/1</f>
        <v>1</v>
      </c>
      <c r="AZ6" s="39">
        <v>8</v>
      </c>
      <c r="BA6" s="40">
        <v>4</v>
      </c>
      <c r="BB6" s="40">
        <v>2</v>
      </c>
      <c r="BC6" s="40">
        <v>2</v>
      </c>
      <c r="BD6" s="21">
        <f>BA6/AZ6</f>
        <v>0.5</v>
      </c>
      <c r="BE6" s="22">
        <f>BB6/BB4</f>
        <v>0.3333333333333333</v>
      </c>
      <c r="BF6" s="23">
        <f>BC6/BC4</f>
        <v>1</v>
      </c>
      <c r="BG6" s="39">
        <v>4</v>
      </c>
      <c r="BH6" s="40">
        <v>3</v>
      </c>
      <c r="BI6" s="40">
        <v>3</v>
      </c>
      <c r="BJ6" s="128" t="s">
        <v>61</v>
      </c>
      <c r="BK6" s="21">
        <f>BH6/BG6</f>
        <v>0.75</v>
      </c>
      <c r="BL6" s="22">
        <f>BI6/BI4</f>
        <v>0.75</v>
      </c>
      <c r="BM6" s="129" t="s">
        <v>61</v>
      </c>
    </row>
    <row r="7" spans="1:65" ht="15">
      <c r="A7" s="1" t="s">
        <v>9</v>
      </c>
      <c r="B7" t="s">
        <v>36</v>
      </c>
      <c r="C7" s="209">
        <v>0</v>
      </c>
      <c r="D7" s="214"/>
      <c r="E7" s="125">
        <v>0</v>
      </c>
      <c r="F7" s="131">
        <v>0</v>
      </c>
      <c r="G7" s="207" t="s">
        <v>61</v>
      </c>
      <c r="H7" s="207"/>
      <c r="I7" s="208"/>
      <c r="J7" s="209">
        <f>L7+M7</f>
        <v>61427.549999999996</v>
      </c>
      <c r="K7" s="214"/>
      <c r="L7" s="14">
        <v>38773.2</v>
      </c>
      <c r="M7" s="56">
        <v>22654.35</v>
      </c>
      <c r="N7" s="207" t="s">
        <v>61</v>
      </c>
      <c r="O7" s="207"/>
      <c r="P7" s="208"/>
      <c r="Q7" s="209">
        <v>28048.8</v>
      </c>
      <c r="R7" s="214"/>
      <c r="S7" s="7">
        <v>28048.8</v>
      </c>
      <c r="T7" s="124">
        <v>0</v>
      </c>
      <c r="U7" s="207" t="s">
        <v>61</v>
      </c>
      <c r="V7" s="207"/>
      <c r="W7" s="208"/>
      <c r="X7" s="209">
        <v>9285</v>
      </c>
      <c r="Y7" s="214"/>
      <c r="Z7" s="14">
        <v>9285</v>
      </c>
      <c r="AA7" s="128" t="s">
        <v>61</v>
      </c>
      <c r="AB7" s="207" t="s">
        <v>61</v>
      </c>
      <c r="AC7" s="207"/>
      <c r="AD7" s="208"/>
      <c r="AE7" s="209">
        <f>AG7</f>
        <v>2549970.26</v>
      </c>
      <c r="AF7" s="214"/>
      <c r="AG7" s="14">
        <v>2549970.26</v>
      </c>
      <c r="AH7" s="38">
        <v>0</v>
      </c>
      <c r="AI7" s="207" t="s">
        <v>61</v>
      </c>
      <c r="AJ7" s="207"/>
      <c r="AK7" s="208"/>
      <c r="AL7" s="209">
        <v>178717.24</v>
      </c>
      <c r="AM7" s="214"/>
      <c r="AN7" s="14">
        <v>178717.24</v>
      </c>
      <c r="AO7" s="38">
        <v>0</v>
      </c>
      <c r="AP7" s="207" t="s">
        <v>61</v>
      </c>
      <c r="AQ7" s="207"/>
      <c r="AR7" s="208"/>
      <c r="AS7" s="209">
        <v>211222.66</v>
      </c>
      <c r="AT7" s="214"/>
      <c r="AU7" s="14">
        <v>211222.66</v>
      </c>
      <c r="AV7" s="152">
        <v>0</v>
      </c>
      <c r="AW7" s="207" t="s">
        <v>61</v>
      </c>
      <c r="AX7" s="207"/>
      <c r="AY7" s="208"/>
      <c r="AZ7" s="209">
        <f>BB7+BC7</f>
        <v>1302488.55</v>
      </c>
      <c r="BA7" s="214"/>
      <c r="BB7" s="14">
        <v>1296398.55</v>
      </c>
      <c r="BC7" s="38">
        <v>6090</v>
      </c>
      <c r="BD7" s="207" t="s">
        <v>61</v>
      </c>
      <c r="BE7" s="207"/>
      <c r="BF7" s="208"/>
      <c r="BG7" s="209">
        <v>30701</v>
      </c>
      <c r="BH7" s="214"/>
      <c r="BI7" s="14">
        <v>30701</v>
      </c>
      <c r="BJ7" s="128" t="s">
        <v>61</v>
      </c>
      <c r="BK7" s="207" t="s">
        <v>61</v>
      </c>
      <c r="BL7" s="207"/>
      <c r="BM7" s="208"/>
    </row>
    <row r="8" spans="1:65" ht="15">
      <c r="A8" s="1" t="s">
        <v>10</v>
      </c>
      <c r="B8" t="s">
        <v>37</v>
      </c>
      <c r="C8" s="18">
        <v>15</v>
      </c>
      <c r="D8" s="15">
        <v>14</v>
      </c>
      <c r="E8" s="15">
        <v>14</v>
      </c>
      <c r="F8" s="15">
        <v>0</v>
      </c>
      <c r="G8" s="21">
        <f>D8/C8</f>
        <v>0.9333333333333333</v>
      </c>
      <c r="H8" s="21">
        <f>E8/C8</f>
        <v>0.9333333333333333</v>
      </c>
      <c r="I8" s="23">
        <f>0</f>
        <v>0</v>
      </c>
      <c r="J8" s="39">
        <f>L5+M5</f>
        <v>16</v>
      </c>
      <c r="K8" s="40">
        <f>L8+M8</f>
        <v>7</v>
      </c>
      <c r="L8" s="40">
        <v>4</v>
      </c>
      <c r="M8" s="40">
        <v>3</v>
      </c>
      <c r="N8" s="21">
        <f>K8/J8</f>
        <v>0.4375</v>
      </c>
      <c r="O8" s="21">
        <f>L8/L5</f>
        <v>0.3333333333333333</v>
      </c>
      <c r="P8" s="23">
        <f>M8/M5</f>
        <v>0.75</v>
      </c>
      <c r="Q8" s="39">
        <f>S5</f>
        <v>26</v>
      </c>
      <c r="R8" s="40">
        <f>S8</f>
        <v>24</v>
      </c>
      <c r="S8" s="40">
        <v>24</v>
      </c>
      <c r="T8" s="128" t="s">
        <v>61</v>
      </c>
      <c r="U8" s="21">
        <f>R8/Q8</f>
        <v>0.9230769230769231</v>
      </c>
      <c r="V8" s="21">
        <f>S8/Q8</f>
        <v>0.9230769230769231</v>
      </c>
      <c r="W8" s="128" t="s">
        <v>61</v>
      </c>
      <c r="X8" s="39">
        <v>18</v>
      </c>
      <c r="Y8" s="40">
        <v>9</v>
      </c>
      <c r="Z8" s="40">
        <v>9</v>
      </c>
      <c r="AA8" s="128" t="s">
        <v>61</v>
      </c>
      <c r="AB8" s="21">
        <f>Y8/X8</f>
        <v>0.5</v>
      </c>
      <c r="AC8" s="21">
        <f>Z8/X8</f>
        <v>0.5</v>
      </c>
      <c r="AD8" s="128" t="s">
        <v>61</v>
      </c>
      <c r="AE8" s="39">
        <v>26</v>
      </c>
      <c r="AF8" s="40">
        <v>24</v>
      </c>
      <c r="AG8" s="40">
        <v>24</v>
      </c>
      <c r="AH8" s="128" t="s">
        <v>61</v>
      </c>
      <c r="AI8" s="21">
        <f>AF8/AE8</f>
        <v>0.9230769230769231</v>
      </c>
      <c r="AJ8" s="21">
        <f>AG8/AG5</f>
        <v>0.9230769230769231</v>
      </c>
      <c r="AK8" s="128" t="s">
        <v>61</v>
      </c>
      <c r="AL8" s="39">
        <f>AN5+AO5</f>
        <v>24</v>
      </c>
      <c r="AM8" s="40">
        <f>AN8+AO8</f>
        <v>23</v>
      </c>
      <c r="AN8" s="40">
        <v>19</v>
      </c>
      <c r="AO8" s="40">
        <v>4</v>
      </c>
      <c r="AP8" s="21">
        <f>AM8/AL8</f>
        <v>0.9583333333333334</v>
      </c>
      <c r="AQ8" s="21">
        <f>AN8/19</f>
        <v>1</v>
      </c>
      <c r="AR8" s="23">
        <f>AO8/4</f>
        <v>1</v>
      </c>
      <c r="AS8" s="39">
        <v>2</v>
      </c>
      <c r="AT8" s="40">
        <v>1</v>
      </c>
      <c r="AU8" s="40">
        <v>1</v>
      </c>
      <c r="AV8" s="128" t="s">
        <v>61</v>
      </c>
      <c r="AW8" s="21">
        <f>AT8/AS8</f>
        <v>0.5</v>
      </c>
      <c r="AX8" s="21">
        <f>AU8/AS8</f>
        <v>0.5</v>
      </c>
      <c r="AY8" s="128" t="s">
        <v>61</v>
      </c>
      <c r="AZ8" s="39">
        <v>54</v>
      </c>
      <c r="BA8" s="40">
        <v>51</v>
      </c>
      <c r="BB8" s="40">
        <v>51</v>
      </c>
      <c r="BC8" s="128" t="s">
        <v>61</v>
      </c>
      <c r="BD8" s="21">
        <f>BA8/AZ8</f>
        <v>0.9444444444444444</v>
      </c>
      <c r="BE8" s="21">
        <f>BB8/54</f>
        <v>0.9444444444444444</v>
      </c>
      <c r="BF8" s="128" t="s">
        <v>61</v>
      </c>
      <c r="BG8" s="39">
        <v>22</v>
      </c>
      <c r="BH8" s="40">
        <v>19</v>
      </c>
      <c r="BI8" s="40">
        <v>19</v>
      </c>
      <c r="BJ8" s="128" t="s">
        <v>61</v>
      </c>
      <c r="BK8" s="21">
        <f>BH8/BG8</f>
        <v>0.8636363636363636</v>
      </c>
      <c r="BL8" s="21">
        <f>BI8/BG8</f>
        <v>0.8636363636363636</v>
      </c>
      <c r="BM8" s="129" t="s">
        <v>61</v>
      </c>
    </row>
    <row r="9" spans="1:65" ht="15">
      <c r="A9" s="1" t="s">
        <v>11</v>
      </c>
      <c r="B9" t="s">
        <v>38</v>
      </c>
      <c r="C9" s="209">
        <v>8093569.09</v>
      </c>
      <c r="D9" s="206"/>
      <c r="E9" s="139">
        <v>8093569.09</v>
      </c>
      <c r="F9" s="15">
        <v>0</v>
      </c>
      <c r="G9" s="207" t="s">
        <v>61</v>
      </c>
      <c r="H9" s="207"/>
      <c r="I9" s="208"/>
      <c r="J9" s="209">
        <f>L9+M9</f>
        <v>754999.6</v>
      </c>
      <c r="K9" s="206"/>
      <c r="L9" s="157">
        <v>571999.6</v>
      </c>
      <c r="M9" s="157">
        <v>183000</v>
      </c>
      <c r="N9" s="207" t="s">
        <v>61</v>
      </c>
      <c r="O9" s="207"/>
      <c r="P9" s="208"/>
      <c r="Q9" s="209">
        <v>2639446.76</v>
      </c>
      <c r="R9" s="214"/>
      <c r="S9" s="136">
        <v>2639446.76</v>
      </c>
      <c r="T9" s="128" t="s">
        <v>61</v>
      </c>
      <c r="U9" s="207" t="s">
        <v>61</v>
      </c>
      <c r="V9" s="207"/>
      <c r="W9" s="208"/>
      <c r="X9" s="209">
        <v>7907931.68</v>
      </c>
      <c r="Y9" s="206"/>
      <c r="Z9" s="146">
        <v>7907931.68</v>
      </c>
      <c r="AA9" s="128" t="s">
        <v>61</v>
      </c>
      <c r="AB9" s="207" t="s">
        <v>61</v>
      </c>
      <c r="AC9" s="207"/>
      <c r="AD9" s="208"/>
      <c r="AE9" s="209">
        <v>4383851.34</v>
      </c>
      <c r="AF9" s="206"/>
      <c r="AG9" s="163">
        <v>4383851.34</v>
      </c>
      <c r="AH9" s="128" t="s">
        <v>61</v>
      </c>
      <c r="AI9" s="207" t="s">
        <v>61</v>
      </c>
      <c r="AJ9" s="207"/>
      <c r="AK9" s="208"/>
      <c r="AL9" s="209">
        <f>AN9+AO9</f>
        <v>6520095.0600000005</v>
      </c>
      <c r="AM9" s="206"/>
      <c r="AN9" s="140">
        <v>4979050.44</v>
      </c>
      <c r="AO9" s="140">
        <v>1541044.62</v>
      </c>
      <c r="AP9" s="207" t="s">
        <v>61</v>
      </c>
      <c r="AQ9" s="207"/>
      <c r="AR9" s="208"/>
      <c r="AS9" s="209">
        <v>106720</v>
      </c>
      <c r="AT9" s="206"/>
      <c r="AU9" s="152">
        <v>106720</v>
      </c>
      <c r="AV9" s="128" t="s">
        <v>61</v>
      </c>
      <c r="AW9" s="207" t="s">
        <v>61</v>
      </c>
      <c r="AX9" s="207"/>
      <c r="AY9" s="208"/>
      <c r="AZ9" s="209">
        <v>7296502.57</v>
      </c>
      <c r="BA9" s="206"/>
      <c r="BB9" s="168">
        <v>7296502.57</v>
      </c>
      <c r="BC9" s="128" t="s">
        <v>61</v>
      </c>
      <c r="BD9" s="207" t="s">
        <v>61</v>
      </c>
      <c r="BE9" s="207"/>
      <c r="BF9" s="208"/>
      <c r="BG9" s="209">
        <v>2511782.71</v>
      </c>
      <c r="BH9" s="206"/>
      <c r="BI9" s="144">
        <v>2511782.71</v>
      </c>
      <c r="BJ9" s="128" t="s">
        <v>61</v>
      </c>
      <c r="BK9" s="207" t="s">
        <v>61</v>
      </c>
      <c r="BL9" s="207"/>
      <c r="BM9" s="208"/>
    </row>
    <row r="10" spans="1:65" ht="15">
      <c r="A10" s="1" t="s">
        <v>12</v>
      </c>
      <c r="B10" t="s">
        <v>22</v>
      </c>
      <c r="C10" s="205">
        <v>1</v>
      </c>
      <c r="D10" s="206"/>
      <c r="E10" s="15">
        <v>1</v>
      </c>
      <c r="F10" s="15">
        <v>0</v>
      </c>
      <c r="G10" s="207" t="s">
        <v>61</v>
      </c>
      <c r="H10" s="207"/>
      <c r="I10" s="208"/>
      <c r="J10" s="205">
        <v>0</v>
      </c>
      <c r="K10" s="206"/>
      <c r="L10" s="155">
        <v>0</v>
      </c>
      <c r="M10" s="40">
        <v>0</v>
      </c>
      <c r="N10" s="207" t="s">
        <v>61</v>
      </c>
      <c r="O10" s="207"/>
      <c r="P10" s="208"/>
      <c r="Q10" s="205">
        <v>0</v>
      </c>
      <c r="R10" s="206"/>
      <c r="S10" s="40">
        <v>0</v>
      </c>
      <c r="T10" s="128" t="s">
        <v>61</v>
      </c>
      <c r="U10" s="207" t="s">
        <v>61</v>
      </c>
      <c r="V10" s="207"/>
      <c r="W10" s="208"/>
      <c r="X10" s="205">
        <v>0</v>
      </c>
      <c r="Y10" s="206"/>
      <c r="Z10" s="40">
        <v>0</v>
      </c>
      <c r="AA10" s="128" t="s">
        <v>61</v>
      </c>
      <c r="AB10" s="207" t="s">
        <v>61</v>
      </c>
      <c r="AC10" s="207"/>
      <c r="AD10" s="208"/>
      <c r="AE10" s="205">
        <v>0</v>
      </c>
      <c r="AF10" s="206"/>
      <c r="AG10" s="161">
        <v>0</v>
      </c>
      <c r="AH10" s="128" t="s">
        <v>61</v>
      </c>
      <c r="AI10" s="207" t="s">
        <v>61</v>
      </c>
      <c r="AJ10" s="207"/>
      <c r="AK10" s="208"/>
      <c r="AL10" s="205">
        <v>0</v>
      </c>
      <c r="AM10" s="206"/>
      <c r="AN10" s="40">
        <v>0</v>
      </c>
      <c r="AO10" s="40">
        <v>0</v>
      </c>
      <c r="AP10" s="207" t="s">
        <v>61</v>
      </c>
      <c r="AQ10" s="207"/>
      <c r="AR10" s="208"/>
      <c r="AS10" s="205">
        <v>0</v>
      </c>
      <c r="AT10" s="206"/>
      <c r="AU10" s="40">
        <v>0</v>
      </c>
      <c r="AV10" s="128" t="s">
        <v>61</v>
      </c>
      <c r="AW10" s="207" t="s">
        <v>61</v>
      </c>
      <c r="AX10" s="207"/>
      <c r="AY10" s="208"/>
      <c r="AZ10" s="205">
        <v>0</v>
      </c>
      <c r="BA10" s="206"/>
      <c r="BB10" s="166">
        <v>0</v>
      </c>
      <c r="BC10" s="128" t="s">
        <v>61</v>
      </c>
      <c r="BD10" s="207" t="s">
        <v>61</v>
      </c>
      <c r="BE10" s="207"/>
      <c r="BF10" s="208"/>
      <c r="BG10" s="205">
        <v>0</v>
      </c>
      <c r="BH10" s="206"/>
      <c r="BI10" s="40">
        <v>0</v>
      </c>
      <c r="BJ10" s="128" t="s">
        <v>61</v>
      </c>
      <c r="BK10" s="207" t="s">
        <v>61</v>
      </c>
      <c r="BL10" s="207"/>
      <c r="BM10" s="208"/>
    </row>
    <row r="11" spans="1:65" ht="15">
      <c r="A11" s="1" t="s">
        <v>13</v>
      </c>
      <c r="B11" t="s">
        <v>23</v>
      </c>
      <c r="C11" s="209">
        <v>2405790.48</v>
      </c>
      <c r="D11" s="206"/>
      <c r="E11" s="139">
        <v>2405790.48</v>
      </c>
      <c r="F11" s="15">
        <v>0</v>
      </c>
      <c r="G11" s="207" t="s">
        <v>61</v>
      </c>
      <c r="H11" s="207"/>
      <c r="I11" s="208"/>
      <c r="J11" s="205">
        <v>0</v>
      </c>
      <c r="K11" s="206"/>
      <c r="L11" s="155">
        <v>0</v>
      </c>
      <c r="M11" s="40">
        <v>0</v>
      </c>
      <c r="N11" s="207" t="s">
        <v>61</v>
      </c>
      <c r="O11" s="207"/>
      <c r="P11" s="208"/>
      <c r="Q11" s="205">
        <v>0</v>
      </c>
      <c r="R11" s="206"/>
      <c r="S11" s="40">
        <v>0</v>
      </c>
      <c r="T11" s="128" t="s">
        <v>61</v>
      </c>
      <c r="U11" s="207" t="s">
        <v>61</v>
      </c>
      <c r="V11" s="207"/>
      <c r="W11" s="208"/>
      <c r="X11" s="205">
        <v>0</v>
      </c>
      <c r="Y11" s="206"/>
      <c r="Z11" s="40">
        <v>0</v>
      </c>
      <c r="AA11" s="128" t="s">
        <v>61</v>
      </c>
      <c r="AB11" s="207" t="s">
        <v>61</v>
      </c>
      <c r="AC11" s="207"/>
      <c r="AD11" s="208"/>
      <c r="AE11" s="205">
        <v>0</v>
      </c>
      <c r="AF11" s="206"/>
      <c r="AG11" s="161">
        <v>0</v>
      </c>
      <c r="AH11" s="128" t="s">
        <v>61</v>
      </c>
      <c r="AI11" s="207" t="s">
        <v>61</v>
      </c>
      <c r="AJ11" s="207"/>
      <c r="AK11" s="208"/>
      <c r="AL11" s="205">
        <v>0</v>
      </c>
      <c r="AM11" s="206"/>
      <c r="AN11" s="40">
        <v>0</v>
      </c>
      <c r="AO11" s="40">
        <v>0</v>
      </c>
      <c r="AP11" s="207" t="s">
        <v>61</v>
      </c>
      <c r="AQ11" s="207"/>
      <c r="AR11" s="208"/>
      <c r="AS11" s="205">
        <v>0</v>
      </c>
      <c r="AT11" s="206"/>
      <c r="AU11" s="40">
        <v>0</v>
      </c>
      <c r="AV11" s="128" t="s">
        <v>61</v>
      </c>
      <c r="AW11" s="207" t="s">
        <v>61</v>
      </c>
      <c r="AX11" s="207"/>
      <c r="AY11" s="208"/>
      <c r="AZ11" s="205">
        <v>0</v>
      </c>
      <c r="BA11" s="206"/>
      <c r="BB11" s="166">
        <v>0</v>
      </c>
      <c r="BC11" s="128" t="s">
        <v>61</v>
      </c>
      <c r="BD11" s="207" t="s">
        <v>61</v>
      </c>
      <c r="BE11" s="207"/>
      <c r="BF11" s="208"/>
      <c r="BG11" s="205">
        <v>0</v>
      </c>
      <c r="BH11" s="206"/>
      <c r="BI11" s="40">
        <v>0</v>
      </c>
      <c r="BJ11" s="128" t="s">
        <v>61</v>
      </c>
      <c r="BK11" s="207" t="s">
        <v>61</v>
      </c>
      <c r="BL11" s="207"/>
      <c r="BM11" s="208"/>
    </row>
    <row r="12" spans="1:65" ht="15">
      <c r="A12" s="1" t="s">
        <v>14</v>
      </c>
      <c r="B12" t="s">
        <v>24</v>
      </c>
      <c r="C12" s="205">
        <v>0</v>
      </c>
      <c r="D12" s="206"/>
      <c r="E12" s="15">
        <v>0</v>
      </c>
      <c r="F12" s="15">
        <v>0</v>
      </c>
      <c r="G12" s="207" t="s">
        <v>61</v>
      </c>
      <c r="H12" s="207"/>
      <c r="I12" s="208"/>
      <c r="J12" s="205">
        <v>0</v>
      </c>
      <c r="K12" s="206"/>
      <c r="L12" s="172">
        <v>0</v>
      </c>
      <c r="M12" s="40">
        <v>0</v>
      </c>
      <c r="N12" s="207" t="s">
        <v>61</v>
      </c>
      <c r="O12" s="207"/>
      <c r="P12" s="208"/>
      <c r="Q12" s="205">
        <v>1</v>
      </c>
      <c r="R12" s="206"/>
      <c r="S12" s="40">
        <v>1</v>
      </c>
      <c r="T12" s="128" t="s">
        <v>61</v>
      </c>
      <c r="U12" s="207" t="s">
        <v>61</v>
      </c>
      <c r="V12" s="207"/>
      <c r="W12" s="208"/>
      <c r="X12" s="205">
        <v>0</v>
      </c>
      <c r="Y12" s="206"/>
      <c r="Z12" s="147">
        <v>0</v>
      </c>
      <c r="AA12" s="128" t="s">
        <v>61</v>
      </c>
      <c r="AB12" s="207" t="s">
        <v>61</v>
      </c>
      <c r="AC12" s="207"/>
      <c r="AD12" s="208"/>
      <c r="AE12" s="205">
        <v>2</v>
      </c>
      <c r="AF12" s="206"/>
      <c r="AG12" s="40">
        <v>2</v>
      </c>
      <c r="AH12" s="128" t="s">
        <v>61</v>
      </c>
      <c r="AI12" s="207" t="s">
        <v>61</v>
      </c>
      <c r="AJ12" s="207"/>
      <c r="AK12" s="208"/>
      <c r="AL12" s="205">
        <v>1</v>
      </c>
      <c r="AM12" s="206"/>
      <c r="AN12" s="40">
        <v>1</v>
      </c>
      <c r="AO12" s="40">
        <v>0</v>
      </c>
      <c r="AP12" s="207" t="s">
        <v>61</v>
      </c>
      <c r="AQ12" s="207"/>
      <c r="AR12" s="208"/>
      <c r="AS12" s="205">
        <v>0</v>
      </c>
      <c r="AT12" s="206"/>
      <c r="AU12" s="151">
        <v>0</v>
      </c>
      <c r="AV12" s="128" t="s">
        <v>61</v>
      </c>
      <c r="AW12" s="207" t="s">
        <v>61</v>
      </c>
      <c r="AX12" s="207"/>
      <c r="AY12" s="208"/>
      <c r="AZ12" s="205">
        <v>3</v>
      </c>
      <c r="BA12" s="206"/>
      <c r="BB12" s="40">
        <v>3</v>
      </c>
      <c r="BC12" s="128" t="s">
        <v>61</v>
      </c>
      <c r="BD12" s="207" t="s">
        <v>61</v>
      </c>
      <c r="BE12" s="207"/>
      <c r="BF12" s="208"/>
      <c r="BG12" s="205">
        <v>1</v>
      </c>
      <c r="BH12" s="206"/>
      <c r="BI12" s="40">
        <v>1</v>
      </c>
      <c r="BJ12" s="128" t="s">
        <v>61</v>
      </c>
      <c r="BK12" s="207" t="s">
        <v>61</v>
      </c>
      <c r="BL12" s="207"/>
      <c r="BM12" s="208"/>
    </row>
    <row r="13" spans="1:65" ht="15">
      <c r="A13" s="1" t="s">
        <v>15</v>
      </c>
      <c r="B13" t="s">
        <v>25</v>
      </c>
      <c r="C13" s="205">
        <v>0</v>
      </c>
      <c r="D13" s="206"/>
      <c r="E13" s="15">
        <v>0</v>
      </c>
      <c r="F13" s="15">
        <v>0</v>
      </c>
      <c r="G13" s="207" t="s">
        <v>61</v>
      </c>
      <c r="H13" s="207"/>
      <c r="I13" s="208"/>
      <c r="J13" s="205">
        <v>0</v>
      </c>
      <c r="K13" s="206"/>
      <c r="L13" s="172">
        <v>0</v>
      </c>
      <c r="M13" s="40">
        <v>0</v>
      </c>
      <c r="N13" s="207" t="s">
        <v>61</v>
      </c>
      <c r="O13" s="207"/>
      <c r="P13" s="208"/>
      <c r="Q13" s="223">
        <v>2500</v>
      </c>
      <c r="R13" s="206"/>
      <c r="S13" s="25">
        <v>2500</v>
      </c>
      <c r="T13" s="128" t="s">
        <v>61</v>
      </c>
      <c r="U13" s="207" t="s">
        <v>61</v>
      </c>
      <c r="V13" s="207"/>
      <c r="W13" s="208"/>
      <c r="X13" s="205">
        <v>0</v>
      </c>
      <c r="Y13" s="206"/>
      <c r="Z13" s="147">
        <v>0</v>
      </c>
      <c r="AA13" s="128" t="s">
        <v>61</v>
      </c>
      <c r="AB13" s="207" t="s">
        <v>61</v>
      </c>
      <c r="AC13" s="207"/>
      <c r="AD13" s="208"/>
      <c r="AE13" s="209">
        <v>1537620</v>
      </c>
      <c r="AF13" s="206"/>
      <c r="AG13" s="163">
        <v>1537620</v>
      </c>
      <c r="AH13" s="128" t="s">
        <v>61</v>
      </c>
      <c r="AI13" s="207" t="s">
        <v>61</v>
      </c>
      <c r="AJ13" s="207"/>
      <c r="AK13" s="208"/>
      <c r="AL13" s="209">
        <v>354737.28</v>
      </c>
      <c r="AM13" s="206"/>
      <c r="AN13" s="180">
        <v>354737.28</v>
      </c>
      <c r="AO13" s="40">
        <v>0</v>
      </c>
      <c r="AP13" s="207" t="s">
        <v>61</v>
      </c>
      <c r="AQ13" s="207"/>
      <c r="AR13" s="208"/>
      <c r="AS13" s="205">
        <v>0</v>
      </c>
      <c r="AT13" s="206"/>
      <c r="AU13" s="151">
        <v>0</v>
      </c>
      <c r="AV13" s="128" t="s">
        <v>61</v>
      </c>
      <c r="AW13" s="207" t="s">
        <v>61</v>
      </c>
      <c r="AX13" s="207"/>
      <c r="AY13" s="208"/>
      <c r="AZ13" s="209">
        <v>2597526.88</v>
      </c>
      <c r="BA13" s="206"/>
      <c r="BB13" s="168">
        <v>2597526.88</v>
      </c>
      <c r="BC13" s="128" t="s">
        <v>61</v>
      </c>
      <c r="BD13" s="207" t="s">
        <v>61</v>
      </c>
      <c r="BE13" s="207"/>
      <c r="BF13" s="208"/>
      <c r="BG13" s="209">
        <v>379592</v>
      </c>
      <c r="BH13" s="206"/>
      <c r="BI13" s="144">
        <v>379592</v>
      </c>
      <c r="BJ13" s="128" t="s">
        <v>61</v>
      </c>
      <c r="BK13" s="207" t="s">
        <v>61</v>
      </c>
      <c r="BL13" s="207"/>
      <c r="BM13" s="208"/>
    </row>
    <row r="14" spans="1:65" ht="15">
      <c r="A14" s="1" t="s">
        <v>16</v>
      </c>
      <c r="B14" t="s">
        <v>26</v>
      </c>
      <c r="C14" s="221">
        <v>0</v>
      </c>
      <c r="D14" s="222"/>
      <c r="E14" s="15">
        <v>0</v>
      </c>
      <c r="F14" s="15">
        <v>0</v>
      </c>
      <c r="G14" s="207" t="s">
        <v>61</v>
      </c>
      <c r="H14" s="207"/>
      <c r="I14" s="208"/>
      <c r="J14" s="205">
        <v>0</v>
      </c>
      <c r="K14" s="206"/>
      <c r="L14" s="155">
        <v>0</v>
      </c>
      <c r="M14" s="40">
        <v>0</v>
      </c>
      <c r="N14" s="207" t="s">
        <v>61</v>
      </c>
      <c r="O14" s="207"/>
      <c r="P14" s="208"/>
      <c r="Q14" s="205">
        <v>0</v>
      </c>
      <c r="R14" s="206"/>
      <c r="S14" s="40">
        <v>0</v>
      </c>
      <c r="T14" s="128" t="s">
        <v>61</v>
      </c>
      <c r="U14" s="207" t="s">
        <v>61</v>
      </c>
      <c r="V14" s="207"/>
      <c r="W14" s="208"/>
      <c r="X14" s="205">
        <v>0</v>
      </c>
      <c r="Y14" s="206"/>
      <c r="Z14" s="147">
        <v>0</v>
      </c>
      <c r="AA14" s="128" t="s">
        <v>61</v>
      </c>
      <c r="AB14" s="207" t="s">
        <v>61</v>
      </c>
      <c r="AC14" s="207"/>
      <c r="AD14" s="208"/>
      <c r="AE14" s="205">
        <v>1</v>
      </c>
      <c r="AF14" s="206"/>
      <c r="AG14" s="161">
        <v>1</v>
      </c>
      <c r="AH14" s="128" t="s">
        <v>61</v>
      </c>
      <c r="AI14" s="207" t="s">
        <v>61</v>
      </c>
      <c r="AJ14" s="207"/>
      <c r="AK14" s="208"/>
      <c r="AL14" s="205">
        <v>0</v>
      </c>
      <c r="AM14" s="206"/>
      <c r="AN14" s="40">
        <v>0</v>
      </c>
      <c r="AO14" s="40">
        <v>0</v>
      </c>
      <c r="AP14" s="207" t="s">
        <v>61</v>
      </c>
      <c r="AQ14" s="207"/>
      <c r="AR14" s="208"/>
      <c r="AS14" s="205">
        <v>0</v>
      </c>
      <c r="AT14" s="206"/>
      <c r="AU14" s="151">
        <v>0</v>
      </c>
      <c r="AV14" s="128" t="s">
        <v>61</v>
      </c>
      <c r="AW14" s="207" t="s">
        <v>61</v>
      </c>
      <c r="AX14" s="207"/>
      <c r="AY14" s="208"/>
      <c r="AZ14" s="205">
        <v>0</v>
      </c>
      <c r="BA14" s="206"/>
      <c r="BB14" s="166">
        <v>0</v>
      </c>
      <c r="BC14" s="128" t="s">
        <v>61</v>
      </c>
      <c r="BD14" s="207" t="s">
        <v>61</v>
      </c>
      <c r="BE14" s="207"/>
      <c r="BF14" s="208"/>
      <c r="BG14" s="205">
        <v>0</v>
      </c>
      <c r="BH14" s="206"/>
      <c r="BI14" s="142">
        <v>0</v>
      </c>
      <c r="BJ14" s="128" t="s">
        <v>61</v>
      </c>
      <c r="BK14" s="207" t="s">
        <v>61</v>
      </c>
      <c r="BL14" s="207"/>
      <c r="BM14" s="208"/>
    </row>
    <row r="15" spans="1:65" ht="15.75">
      <c r="A15" s="4" t="s">
        <v>17</v>
      </c>
      <c r="B15" t="s">
        <v>27</v>
      </c>
      <c r="C15" s="205">
        <v>0</v>
      </c>
      <c r="D15" s="206"/>
      <c r="E15" s="15">
        <v>0</v>
      </c>
      <c r="F15" s="15">
        <v>0</v>
      </c>
      <c r="G15" s="207" t="s">
        <v>61</v>
      </c>
      <c r="H15" s="207"/>
      <c r="I15" s="208"/>
      <c r="J15" s="205">
        <v>0</v>
      </c>
      <c r="K15" s="206"/>
      <c r="L15" s="155">
        <v>0</v>
      </c>
      <c r="M15" s="40">
        <v>0</v>
      </c>
      <c r="N15" s="207" t="s">
        <v>61</v>
      </c>
      <c r="O15" s="207"/>
      <c r="P15" s="208"/>
      <c r="Q15" s="205">
        <v>0</v>
      </c>
      <c r="R15" s="206"/>
      <c r="S15" s="40">
        <v>0</v>
      </c>
      <c r="T15" s="128" t="s">
        <v>61</v>
      </c>
      <c r="U15" s="207" t="s">
        <v>61</v>
      </c>
      <c r="V15" s="207"/>
      <c r="W15" s="208"/>
      <c r="X15" s="205">
        <v>0</v>
      </c>
      <c r="Y15" s="206"/>
      <c r="Z15" s="147">
        <v>0</v>
      </c>
      <c r="AA15" s="128" t="s">
        <v>61</v>
      </c>
      <c r="AB15" s="207" t="s">
        <v>61</v>
      </c>
      <c r="AC15" s="207"/>
      <c r="AD15" s="208"/>
      <c r="AE15" s="205">
        <v>1600</v>
      </c>
      <c r="AF15" s="206"/>
      <c r="AG15" s="161">
        <v>1600</v>
      </c>
      <c r="AH15" s="128" t="s">
        <v>61</v>
      </c>
      <c r="AI15" s="207" t="s">
        <v>61</v>
      </c>
      <c r="AJ15" s="207"/>
      <c r="AK15" s="208"/>
      <c r="AL15" s="205">
        <v>0</v>
      </c>
      <c r="AM15" s="206"/>
      <c r="AN15" s="40">
        <v>0</v>
      </c>
      <c r="AO15" s="40">
        <v>0</v>
      </c>
      <c r="AP15" s="207" t="s">
        <v>61</v>
      </c>
      <c r="AQ15" s="207"/>
      <c r="AR15" s="208"/>
      <c r="AS15" s="205">
        <v>0</v>
      </c>
      <c r="AT15" s="206"/>
      <c r="AU15" s="151">
        <v>0</v>
      </c>
      <c r="AV15" s="128" t="s">
        <v>61</v>
      </c>
      <c r="AW15" s="207" t="s">
        <v>61</v>
      </c>
      <c r="AX15" s="207"/>
      <c r="AY15" s="208"/>
      <c r="AZ15" s="205">
        <v>0</v>
      </c>
      <c r="BA15" s="206"/>
      <c r="BB15" s="166">
        <v>0</v>
      </c>
      <c r="BC15" s="128" t="s">
        <v>61</v>
      </c>
      <c r="BD15" s="207" t="s">
        <v>61</v>
      </c>
      <c r="BE15" s="207"/>
      <c r="BF15" s="208"/>
      <c r="BG15" s="205">
        <v>0</v>
      </c>
      <c r="BH15" s="206"/>
      <c r="BI15" s="142">
        <v>0</v>
      </c>
      <c r="BJ15" s="128" t="s">
        <v>61</v>
      </c>
      <c r="BK15" s="207" t="s">
        <v>61</v>
      </c>
      <c r="BL15" s="207"/>
      <c r="BM15" s="208"/>
    </row>
    <row r="16" spans="1:65" ht="15.75">
      <c r="A16" s="4" t="s">
        <v>64</v>
      </c>
      <c r="B16" t="s">
        <v>60</v>
      </c>
      <c r="C16" s="18"/>
      <c r="D16" s="15"/>
      <c r="E16" s="15"/>
      <c r="F16" s="15"/>
      <c r="G16" s="21"/>
      <c r="H16" s="21"/>
      <c r="I16" s="23"/>
      <c r="J16" s="39"/>
      <c r="K16" s="40"/>
      <c r="L16" s="40"/>
      <c r="M16" s="40"/>
      <c r="N16" s="21"/>
      <c r="O16" s="21"/>
      <c r="P16" s="23"/>
      <c r="Q16" s="39"/>
      <c r="R16" s="40"/>
      <c r="S16" s="40"/>
      <c r="T16" s="128" t="s">
        <v>61</v>
      </c>
      <c r="U16" s="21"/>
      <c r="V16" s="21"/>
      <c r="W16" s="128" t="s">
        <v>61</v>
      </c>
      <c r="X16" s="148"/>
      <c r="Y16" s="147"/>
      <c r="Z16" s="40"/>
      <c r="AA16" s="128" t="s">
        <v>61</v>
      </c>
      <c r="AB16" s="21"/>
      <c r="AC16" s="21"/>
      <c r="AD16" s="23"/>
      <c r="AE16" s="39"/>
      <c r="AF16" s="40"/>
      <c r="AG16" s="40"/>
      <c r="AH16" s="128" t="s">
        <v>61</v>
      </c>
      <c r="AI16" s="21"/>
      <c r="AJ16" s="21"/>
      <c r="AK16" s="23"/>
      <c r="AL16" s="39"/>
      <c r="AM16" s="40"/>
      <c r="AN16" s="40"/>
      <c r="AO16" s="40"/>
      <c r="AP16" s="21"/>
      <c r="AQ16" s="21"/>
      <c r="AR16" s="23"/>
      <c r="AS16" s="39"/>
      <c r="AT16" s="40"/>
      <c r="AU16" s="40"/>
      <c r="AV16" s="128" t="s">
        <v>61</v>
      </c>
      <c r="AW16" s="21"/>
      <c r="AX16" s="21"/>
      <c r="AY16" s="23"/>
      <c r="AZ16" s="39"/>
      <c r="BA16" s="40"/>
      <c r="BB16" s="40"/>
      <c r="BC16" s="128" t="s">
        <v>61</v>
      </c>
      <c r="BD16" s="21"/>
      <c r="BE16" s="21"/>
      <c r="BF16" s="23"/>
      <c r="BG16" s="39"/>
      <c r="BH16" s="40"/>
      <c r="BI16" s="40"/>
      <c r="BJ16" s="128" t="s">
        <v>61</v>
      </c>
      <c r="BK16" s="21"/>
      <c r="BL16" s="21"/>
      <c r="BM16" s="23"/>
    </row>
    <row r="17" spans="1:65" ht="15">
      <c r="A17" s="1" t="s">
        <v>65</v>
      </c>
      <c r="B17" s="16" t="s">
        <v>66</v>
      </c>
      <c r="C17" s="12"/>
      <c r="D17" s="12"/>
      <c r="E17" s="12"/>
      <c r="F17" s="12"/>
      <c r="G17" s="12"/>
      <c r="H17" s="12"/>
      <c r="I17" s="29"/>
      <c r="J17" s="36"/>
      <c r="K17" s="36"/>
      <c r="L17" s="36"/>
      <c r="M17" s="36"/>
      <c r="N17" s="36"/>
      <c r="O17" s="36"/>
      <c r="P17" s="37"/>
      <c r="Q17" s="36"/>
      <c r="R17" s="36"/>
      <c r="S17" s="36"/>
      <c r="T17" s="128" t="s">
        <v>61</v>
      </c>
      <c r="U17" s="36"/>
      <c r="V17" s="36"/>
      <c r="W17" s="128" t="s">
        <v>61</v>
      </c>
      <c r="X17" s="36"/>
      <c r="Y17" s="36"/>
      <c r="Z17" s="36"/>
      <c r="AA17" s="128" t="s">
        <v>61</v>
      </c>
      <c r="AB17" s="36"/>
      <c r="AC17" s="36"/>
      <c r="AD17" s="37"/>
      <c r="AE17" s="36"/>
      <c r="AF17" s="36"/>
      <c r="AG17" s="36"/>
      <c r="AH17" s="128" t="s">
        <v>61</v>
      </c>
      <c r="AI17" s="36"/>
      <c r="AJ17" s="36"/>
      <c r="AK17" s="37"/>
      <c r="AL17" s="36"/>
      <c r="AM17" s="36"/>
      <c r="AN17" s="36"/>
      <c r="AO17" s="36"/>
      <c r="AP17" s="36"/>
      <c r="AQ17" s="36"/>
      <c r="AR17" s="37"/>
      <c r="AS17" s="36"/>
      <c r="AT17" s="36"/>
      <c r="AU17" s="36"/>
      <c r="AV17" s="128" t="s">
        <v>61</v>
      </c>
      <c r="AW17" s="36"/>
      <c r="AX17" s="36"/>
      <c r="AY17" s="37"/>
      <c r="AZ17" s="36"/>
      <c r="BA17" s="36"/>
      <c r="BB17" s="36"/>
      <c r="BC17" s="128" t="s">
        <v>61</v>
      </c>
      <c r="BD17" s="36"/>
      <c r="BE17" s="36"/>
      <c r="BF17" s="37"/>
      <c r="BG17" s="36"/>
      <c r="BH17" s="36"/>
      <c r="BI17" s="36"/>
      <c r="BJ17" s="128" t="s">
        <v>61</v>
      </c>
      <c r="BK17" s="36"/>
      <c r="BL17" s="36"/>
      <c r="BM17" s="37"/>
    </row>
    <row r="18" spans="1:59" ht="15">
      <c r="A18" s="9"/>
      <c r="C18" s="7"/>
      <c r="J18" s="7"/>
      <c r="L18" s="7"/>
      <c r="Q18" s="7"/>
      <c r="X18" s="7"/>
      <c r="AE18" s="7"/>
      <c r="AL18" s="7"/>
      <c r="AS18" s="7"/>
      <c r="AZ18" s="7"/>
      <c r="BG18" s="7"/>
    </row>
    <row r="20" ht="15">
      <c r="A20" s="8"/>
    </row>
    <row r="21" spans="1:61" ht="15">
      <c r="A21" s="10"/>
      <c r="E21" s="8"/>
      <c r="L21" s="8"/>
      <c r="S21" s="8"/>
      <c r="Z21" s="8"/>
      <c r="AG21" s="8"/>
      <c r="AN21" s="8"/>
      <c r="AU21" s="8"/>
      <c r="BB21" s="8"/>
      <c r="BI21" s="8"/>
    </row>
    <row r="22" spans="3:61" ht="15">
      <c r="C22" s="181" t="s">
        <v>85</v>
      </c>
      <c r="D22" s="182"/>
      <c r="E22" s="182"/>
      <c r="F22" s="182"/>
      <c r="G22" s="182"/>
      <c r="H22" s="182"/>
      <c r="I22" s="183"/>
      <c r="L22" s="8"/>
      <c r="S22" s="8"/>
      <c r="Z22" s="8"/>
      <c r="AG22" s="8"/>
      <c r="AN22" s="8"/>
      <c r="AU22" s="8"/>
      <c r="BB22" s="8"/>
      <c r="BI22" s="8"/>
    </row>
    <row r="23" spans="3:61" ht="15">
      <c r="C23" s="118" t="s">
        <v>31</v>
      </c>
      <c r="D23" s="119" t="s">
        <v>30</v>
      </c>
      <c r="E23" s="119" t="s">
        <v>29</v>
      </c>
      <c r="F23" s="119" t="s">
        <v>28</v>
      </c>
      <c r="G23" s="120" t="s">
        <v>34</v>
      </c>
      <c r="H23" s="120" t="s">
        <v>32</v>
      </c>
      <c r="I23" s="121" t="s">
        <v>33</v>
      </c>
      <c r="J23" s="11"/>
      <c r="L23" s="8"/>
      <c r="Q23" s="11"/>
      <c r="S23" s="8"/>
      <c r="X23" s="11"/>
      <c r="Z23" s="8"/>
      <c r="AE23" s="11"/>
      <c r="AG23" s="8"/>
      <c r="AL23" s="11"/>
      <c r="AN23" s="8"/>
      <c r="AS23" s="11"/>
      <c r="AU23" s="8"/>
      <c r="AZ23" s="11"/>
      <c r="BB23" s="8"/>
      <c r="BG23" s="11"/>
      <c r="BI23" s="8"/>
    </row>
    <row r="24" spans="1:63" ht="15">
      <c r="A24" s="3" t="s">
        <v>18</v>
      </c>
      <c r="B24" t="s">
        <v>19</v>
      </c>
      <c r="C24" s="24">
        <f>C25+C26</f>
        <v>273</v>
      </c>
      <c r="D24" s="109">
        <f>D25+D26</f>
        <v>244</v>
      </c>
      <c r="E24" s="109">
        <f>E25+E26</f>
        <v>229</v>
      </c>
      <c r="F24" s="109">
        <f>F25+F26</f>
        <v>15</v>
      </c>
      <c r="G24" s="21">
        <f>D24/C24</f>
        <v>0.8937728937728938</v>
      </c>
      <c r="H24" s="21"/>
      <c r="I24" s="23"/>
      <c r="J24" s="7"/>
      <c r="L24" s="7"/>
      <c r="M24" s="130"/>
      <c r="N24" s="7"/>
      <c r="Q24" s="7"/>
      <c r="S24" s="7"/>
      <c r="T24" s="7"/>
      <c r="U24" s="7"/>
      <c r="X24" s="7"/>
      <c r="Z24" s="7"/>
      <c r="AA24" s="7"/>
      <c r="AB24" s="7"/>
      <c r="AE24" s="7"/>
      <c r="AG24" s="7"/>
      <c r="AH24" s="7"/>
      <c r="AI24" s="7"/>
      <c r="AL24" s="7"/>
      <c r="AN24" s="7"/>
      <c r="AO24" s="7"/>
      <c r="AP24" s="7"/>
      <c r="AS24" s="7"/>
      <c r="AU24" s="7"/>
      <c r="AV24" s="7"/>
      <c r="AW24" s="7"/>
      <c r="AZ24" s="7"/>
      <c r="BB24" s="7"/>
      <c r="BC24" s="7"/>
      <c r="BD24" s="7"/>
      <c r="BG24" s="7"/>
      <c r="BI24" s="7"/>
      <c r="BJ24" s="7"/>
      <c r="BK24" s="7"/>
    </row>
    <row r="25" spans="2:59" ht="15">
      <c r="B25" t="s">
        <v>20</v>
      </c>
      <c r="C25" s="122">
        <f>C4+J4+Q4+X4+AE4+AL4+AS4+AZ4+BG4</f>
        <v>76</v>
      </c>
      <c r="D25" s="127">
        <f>D4+K4+R4+Y4+AF4+AM4+AT4+BA4+BH4</f>
        <v>41</v>
      </c>
      <c r="E25" s="109">
        <f>E4+L4+S4+Z4+AG4+AN4+AU4+BB4+BI4</f>
        <v>34</v>
      </c>
      <c r="F25" s="127">
        <f>F4+M4+T4+AH4+AO4+AV4+BC4</f>
        <v>7</v>
      </c>
      <c r="G25" s="22">
        <f>D25/C25</f>
        <v>0.5394736842105263</v>
      </c>
      <c r="H25" s="22">
        <f>35/66</f>
        <v>0.5303030303030303</v>
      </c>
      <c r="I25" s="133">
        <f>7/10</f>
        <v>0.7</v>
      </c>
      <c r="J25" s="7"/>
      <c r="M25" s="130"/>
      <c r="Q25" s="7"/>
      <c r="X25" s="7"/>
      <c r="AE25" s="7"/>
      <c r="AL25" s="7"/>
      <c r="AS25" s="7"/>
      <c r="AZ25" s="7"/>
      <c r="BG25" s="7"/>
    </row>
    <row r="26" spans="2:9" ht="15">
      <c r="B26" t="s">
        <v>21</v>
      </c>
      <c r="C26" s="108">
        <f>C5+J5+Q5+X5+AE5+AL5+AS5+AZ5+BG5</f>
        <v>197</v>
      </c>
      <c r="D26" s="109">
        <f>E26+F26</f>
        <v>203</v>
      </c>
      <c r="E26" s="109">
        <f>E5+L5+S5+Z5+AG5+AN5+AU5+BB5+BI5</f>
        <v>195</v>
      </c>
      <c r="F26" s="109">
        <f>F5+M5+AO5</f>
        <v>8</v>
      </c>
      <c r="G26" s="21">
        <f>D26/C26</f>
        <v>1.0304568527918783</v>
      </c>
      <c r="H26" s="21"/>
      <c r="I26" s="23"/>
    </row>
    <row r="27" spans="1:9" ht="15">
      <c r="A27" s="1" t="s">
        <v>8</v>
      </c>
      <c r="B27" t="s">
        <v>35</v>
      </c>
      <c r="C27" s="126">
        <f>C6+J6+Q6+X6+AE6+AL6+AS6+AZ6+BG6</f>
        <v>41</v>
      </c>
      <c r="D27" s="127">
        <f>D6+K6+R6+Y6+AF6+AM6+AT6+BA6+BH6</f>
        <v>20</v>
      </c>
      <c r="E27" s="109">
        <f aca="true" t="shared" si="0" ref="E27:E36">E6+L6+S6+Z6+AG6+AN6+AU6+BB6+BI6</f>
        <v>17</v>
      </c>
      <c r="F27" s="127">
        <f>F6+M6+T6+AH6+AO6+AV6+BC6</f>
        <v>4</v>
      </c>
      <c r="G27" s="22">
        <f>D27/C27</f>
        <v>0.4878048780487805</v>
      </c>
      <c r="H27" s="22">
        <f>E27/E25</f>
        <v>0.5</v>
      </c>
      <c r="I27" s="133">
        <f>F27/F25</f>
        <v>0.5714285714285714</v>
      </c>
    </row>
    <row r="28" spans="1:9" ht="15">
      <c r="A28" s="1" t="s">
        <v>9</v>
      </c>
      <c r="B28" t="s">
        <v>36</v>
      </c>
      <c r="C28" s="212">
        <f>C7+J7+Q7+X7+AE7+AL7+AS7+AZ7+BG7</f>
        <v>4371861.06</v>
      </c>
      <c r="D28" s="213"/>
      <c r="E28" s="14">
        <f t="shared" si="0"/>
        <v>4343116.71</v>
      </c>
      <c r="F28" s="134">
        <f>F7+M7+T7+AH7+AO7+AV7+BC7</f>
        <v>28744.35</v>
      </c>
      <c r="G28" s="207" t="s">
        <v>61</v>
      </c>
      <c r="H28" s="207"/>
      <c r="I28" s="208"/>
    </row>
    <row r="29" spans="1:9" ht="15">
      <c r="A29" s="1" t="s">
        <v>10</v>
      </c>
      <c r="B29" t="s">
        <v>37</v>
      </c>
      <c r="C29" s="108">
        <f>D26</f>
        <v>203</v>
      </c>
      <c r="D29" s="109">
        <f>E29+F29</f>
        <v>172</v>
      </c>
      <c r="E29" s="109">
        <f>E8+L8+S8+Z8+AG8+AN8+AU8+BB8+BI8</f>
        <v>165</v>
      </c>
      <c r="F29" s="109">
        <f aca="true" t="shared" si="1" ref="F29:F36">F8+M8+AO8</f>
        <v>7</v>
      </c>
      <c r="G29" s="21">
        <f>D29/C29</f>
        <v>0.8472906403940886</v>
      </c>
      <c r="H29" s="21"/>
      <c r="I29" s="23"/>
    </row>
    <row r="30" spans="1:9" ht="15">
      <c r="A30" s="1" t="s">
        <v>11</v>
      </c>
      <c r="B30" t="s">
        <v>38</v>
      </c>
      <c r="C30" s="209">
        <f>E30+F30</f>
        <v>40214898.81</v>
      </c>
      <c r="D30" s="206"/>
      <c r="E30" s="168">
        <f t="shared" si="0"/>
        <v>38490854.190000005</v>
      </c>
      <c r="F30" s="168">
        <f t="shared" si="1"/>
        <v>1724044.62</v>
      </c>
      <c r="G30" s="207" t="s">
        <v>61</v>
      </c>
      <c r="H30" s="207"/>
      <c r="I30" s="208"/>
    </row>
    <row r="31" spans="1:9" ht="15">
      <c r="A31" s="1" t="s">
        <v>12</v>
      </c>
      <c r="B31" t="s">
        <v>22</v>
      </c>
      <c r="C31" s="205">
        <f>E31+F31</f>
        <v>1</v>
      </c>
      <c r="D31" s="206"/>
      <c r="E31" s="109">
        <f t="shared" si="0"/>
        <v>1</v>
      </c>
      <c r="F31" s="109">
        <f t="shared" si="1"/>
        <v>0</v>
      </c>
      <c r="G31" s="207" t="s">
        <v>61</v>
      </c>
      <c r="H31" s="207"/>
      <c r="I31" s="208"/>
    </row>
    <row r="32" spans="1:9" ht="15">
      <c r="A32" s="1" t="s">
        <v>13</v>
      </c>
      <c r="B32" t="s">
        <v>23</v>
      </c>
      <c r="C32" s="209">
        <f>E32+F32</f>
        <v>2405790.48</v>
      </c>
      <c r="D32" s="206"/>
      <c r="E32" s="168">
        <f t="shared" si="0"/>
        <v>2405790.48</v>
      </c>
      <c r="F32" s="109">
        <f t="shared" si="1"/>
        <v>0</v>
      </c>
      <c r="G32" s="207" t="s">
        <v>61</v>
      </c>
      <c r="H32" s="207"/>
      <c r="I32" s="208"/>
    </row>
    <row r="33" spans="1:9" ht="15">
      <c r="A33" s="1" t="s">
        <v>14</v>
      </c>
      <c r="B33" t="s">
        <v>24</v>
      </c>
      <c r="C33" s="205">
        <f>E33</f>
        <v>8</v>
      </c>
      <c r="D33" s="206"/>
      <c r="E33" s="109">
        <f t="shared" si="0"/>
        <v>8</v>
      </c>
      <c r="F33" s="109">
        <f t="shared" si="1"/>
        <v>0</v>
      </c>
      <c r="G33" s="207" t="s">
        <v>61</v>
      </c>
      <c r="H33" s="207"/>
      <c r="I33" s="208"/>
    </row>
    <row r="34" spans="1:9" ht="15">
      <c r="A34" s="1" t="s">
        <v>15</v>
      </c>
      <c r="B34" t="s">
        <v>25</v>
      </c>
      <c r="C34" s="209">
        <f>E34+F34</f>
        <v>4871976.16</v>
      </c>
      <c r="D34" s="206"/>
      <c r="E34" s="168">
        <f>E13+L13+S13+Z13+AG13+AN13+AU13+BB13+BI13</f>
        <v>4871976.16</v>
      </c>
      <c r="F34" s="109">
        <f t="shared" si="1"/>
        <v>0</v>
      </c>
      <c r="G34" s="207" t="s">
        <v>61</v>
      </c>
      <c r="H34" s="207"/>
      <c r="I34" s="208"/>
    </row>
    <row r="35" spans="1:9" ht="15">
      <c r="A35" s="1" t="s">
        <v>16</v>
      </c>
      <c r="B35" t="s">
        <v>26</v>
      </c>
      <c r="C35" s="205">
        <f>E35+F35</f>
        <v>1</v>
      </c>
      <c r="D35" s="206"/>
      <c r="E35" s="109">
        <f t="shared" si="0"/>
        <v>1</v>
      </c>
      <c r="F35" s="109">
        <f t="shared" si="1"/>
        <v>0</v>
      </c>
      <c r="G35" s="207" t="s">
        <v>61</v>
      </c>
      <c r="H35" s="207"/>
      <c r="I35" s="208"/>
    </row>
    <row r="36" spans="1:9" ht="15.75">
      <c r="A36" s="4" t="s">
        <v>17</v>
      </c>
      <c r="B36" t="s">
        <v>27</v>
      </c>
      <c r="C36" s="210">
        <f>E36+F36</f>
        <v>1600</v>
      </c>
      <c r="D36" s="211"/>
      <c r="E36" s="124">
        <f t="shared" si="0"/>
        <v>1600</v>
      </c>
      <c r="F36" s="109">
        <f t="shared" si="1"/>
        <v>0</v>
      </c>
      <c r="G36" s="207" t="s">
        <v>61</v>
      </c>
      <c r="H36" s="207"/>
      <c r="I36" s="208"/>
    </row>
    <row r="37" spans="1:9" ht="15.75">
      <c r="A37" s="4" t="s">
        <v>64</v>
      </c>
      <c r="B37" t="s">
        <v>60</v>
      </c>
      <c r="C37" s="108"/>
      <c r="D37" s="109"/>
      <c r="E37" s="109"/>
      <c r="F37" s="109"/>
      <c r="G37" s="21"/>
      <c r="H37" s="21"/>
      <c r="I37" s="23"/>
    </row>
    <row r="38" spans="1:9" ht="15">
      <c r="A38" s="1" t="s">
        <v>65</v>
      </c>
      <c r="B38" s="16" t="s">
        <v>66</v>
      </c>
      <c r="C38" s="36"/>
      <c r="D38" s="36"/>
      <c r="E38" s="36"/>
      <c r="F38" s="36"/>
      <c r="G38" s="36"/>
      <c r="H38" s="36"/>
      <c r="I38" s="37"/>
    </row>
  </sheetData>
  <sheetProtection/>
  <mergeCells count="170">
    <mergeCell ref="C1:I1"/>
    <mergeCell ref="G7:I7"/>
    <mergeCell ref="G9:I9"/>
    <mergeCell ref="C7:D7"/>
    <mergeCell ref="C9:D9"/>
    <mergeCell ref="C11:D11"/>
    <mergeCell ref="C13:D13"/>
    <mergeCell ref="N14:P14"/>
    <mergeCell ref="Q13:R13"/>
    <mergeCell ref="J12:K12"/>
    <mergeCell ref="J10:K10"/>
    <mergeCell ref="J14:K14"/>
    <mergeCell ref="J1:P1"/>
    <mergeCell ref="J7:K7"/>
    <mergeCell ref="N7:P7"/>
    <mergeCell ref="J9:K9"/>
    <mergeCell ref="N9:P9"/>
    <mergeCell ref="Q1:W1"/>
    <mergeCell ref="Q7:R7"/>
    <mergeCell ref="U7:W7"/>
    <mergeCell ref="Q9:R9"/>
    <mergeCell ref="U9:W9"/>
    <mergeCell ref="U10:W10"/>
    <mergeCell ref="Q11:R11"/>
    <mergeCell ref="N15:P15"/>
    <mergeCell ref="C15:D15"/>
    <mergeCell ref="G15:I15"/>
    <mergeCell ref="G10:I10"/>
    <mergeCell ref="G11:I11"/>
    <mergeCell ref="G12:I12"/>
    <mergeCell ref="G13:I13"/>
    <mergeCell ref="G14:I14"/>
    <mergeCell ref="N12:P12"/>
    <mergeCell ref="J13:K13"/>
    <mergeCell ref="N13:P13"/>
    <mergeCell ref="C10:D10"/>
    <mergeCell ref="C12:D12"/>
    <mergeCell ref="C14:D14"/>
    <mergeCell ref="N10:P10"/>
    <mergeCell ref="J11:K11"/>
    <mergeCell ref="N11:P11"/>
    <mergeCell ref="J15:K15"/>
    <mergeCell ref="Q10:R10"/>
    <mergeCell ref="AI7:AK7"/>
    <mergeCell ref="AE9:AF9"/>
    <mergeCell ref="AI9:AK9"/>
    <mergeCell ref="X10:Y10"/>
    <mergeCell ref="AB7:AD7"/>
    <mergeCell ref="X9:Y9"/>
    <mergeCell ref="AB9:AD9"/>
    <mergeCell ref="AB10:AD10"/>
    <mergeCell ref="X7:Y7"/>
    <mergeCell ref="U11:W11"/>
    <mergeCell ref="X11:Y11"/>
    <mergeCell ref="AB11:AD11"/>
    <mergeCell ref="AI11:AK11"/>
    <mergeCell ref="AI12:AK12"/>
    <mergeCell ref="AP10:AR10"/>
    <mergeCell ref="AL11:AM11"/>
    <mergeCell ref="AP11:AR11"/>
    <mergeCell ref="AP12:AR12"/>
    <mergeCell ref="AP9:AR9"/>
    <mergeCell ref="AL10:AM10"/>
    <mergeCell ref="AL12:AM12"/>
    <mergeCell ref="AZ7:BA7"/>
    <mergeCell ref="BD7:BF7"/>
    <mergeCell ref="AZ9:BA9"/>
    <mergeCell ref="BD9:BF9"/>
    <mergeCell ref="AE10:AF10"/>
    <mergeCell ref="AE12:AF12"/>
    <mergeCell ref="AS10:AT10"/>
    <mergeCell ref="BG12:BH12"/>
    <mergeCell ref="BG14:BH14"/>
    <mergeCell ref="AZ10:BA10"/>
    <mergeCell ref="AZ12:BA12"/>
    <mergeCell ref="AL1:AR1"/>
    <mergeCell ref="AL7:AM7"/>
    <mergeCell ref="AP7:AR7"/>
    <mergeCell ref="AL9:AM9"/>
    <mergeCell ref="AB12:AD12"/>
    <mergeCell ref="AS1:AY1"/>
    <mergeCell ref="AS7:AT7"/>
    <mergeCell ref="AW7:AY7"/>
    <mergeCell ref="AS9:AT9"/>
    <mergeCell ref="AW9:AY9"/>
    <mergeCell ref="AW10:AY10"/>
    <mergeCell ref="AS11:AT11"/>
    <mergeCell ref="AW11:AY11"/>
    <mergeCell ref="AW12:AY12"/>
    <mergeCell ref="AS12:AT12"/>
    <mergeCell ref="AI10:AK10"/>
    <mergeCell ref="AE11:AF11"/>
    <mergeCell ref="AE1:AK1"/>
    <mergeCell ref="AE7:AF7"/>
    <mergeCell ref="X1:AD1"/>
    <mergeCell ref="AI14:AK14"/>
    <mergeCell ref="AP15:AR15"/>
    <mergeCell ref="AS13:AT13"/>
    <mergeCell ref="AI13:AK13"/>
    <mergeCell ref="BK15:BM15"/>
    <mergeCell ref="BD14:BF14"/>
    <mergeCell ref="AZ15:BA15"/>
    <mergeCell ref="BD15:BF15"/>
    <mergeCell ref="BG1:BM1"/>
    <mergeCell ref="BG7:BH7"/>
    <mergeCell ref="BK7:BM7"/>
    <mergeCell ref="BG9:BH9"/>
    <mergeCell ref="BK9:BM9"/>
    <mergeCell ref="BK10:BM10"/>
    <mergeCell ref="BG11:BH11"/>
    <mergeCell ref="BK11:BM11"/>
    <mergeCell ref="BK12:BM12"/>
    <mergeCell ref="BG13:BH13"/>
    <mergeCell ref="BK13:BM13"/>
    <mergeCell ref="BK14:BM14"/>
    <mergeCell ref="BG15:BH15"/>
    <mergeCell ref="BD10:BF10"/>
    <mergeCell ref="AZ1:BF1"/>
    <mergeCell ref="BG10:BH10"/>
    <mergeCell ref="C36:D36"/>
    <mergeCell ref="G36:I36"/>
    <mergeCell ref="C22:I22"/>
    <mergeCell ref="C28:D28"/>
    <mergeCell ref="G28:I28"/>
    <mergeCell ref="C30:D30"/>
    <mergeCell ref="G30:I30"/>
    <mergeCell ref="G31:I31"/>
    <mergeCell ref="C32:D32"/>
    <mergeCell ref="G32:I32"/>
    <mergeCell ref="G33:I33"/>
    <mergeCell ref="C31:D31"/>
    <mergeCell ref="C33:D33"/>
    <mergeCell ref="C35:D35"/>
    <mergeCell ref="C34:D34"/>
    <mergeCell ref="G34:I34"/>
    <mergeCell ref="G35:I35"/>
    <mergeCell ref="AS15:AT15"/>
    <mergeCell ref="AW15:AY15"/>
    <mergeCell ref="AS14:AT14"/>
    <mergeCell ref="AP13:AR13"/>
    <mergeCell ref="AP14:AR14"/>
    <mergeCell ref="AL15:AM15"/>
    <mergeCell ref="AW13:AY13"/>
    <mergeCell ref="AL13:AM13"/>
    <mergeCell ref="AW14:AY14"/>
    <mergeCell ref="AL14:AM14"/>
    <mergeCell ref="Q15:R15"/>
    <mergeCell ref="Q12:R12"/>
    <mergeCell ref="Q14:R14"/>
    <mergeCell ref="AZ11:BA11"/>
    <mergeCell ref="BD11:BF11"/>
    <mergeCell ref="BD12:BF12"/>
    <mergeCell ref="AZ13:BA13"/>
    <mergeCell ref="BD13:BF13"/>
    <mergeCell ref="AE15:AF15"/>
    <mergeCell ref="AI15:AK15"/>
    <mergeCell ref="AB14:AD14"/>
    <mergeCell ref="X15:Y15"/>
    <mergeCell ref="AB15:AD15"/>
    <mergeCell ref="X14:Y14"/>
    <mergeCell ref="U13:W13"/>
    <mergeCell ref="U14:W14"/>
    <mergeCell ref="AE14:AF14"/>
    <mergeCell ref="U15:W15"/>
    <mergeCell ref="X13:Y13"/>
    <mergeCell ref="AB13:AD13"/>
    <mergeCell ref="X12:Y12"/>
    <mergeCell ref="U12:W12"/>
    <mergeCell ref="AE13:AF13"/>
    <mergeCell ref="AZ14:BA14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PageLayoutView="0" workbookViewId="0" topLeftCell="A7">
      <selection activeCell="D23" sqref="D23"/>
    </sheetView>
  </sheetViews>
  <sheetFormatPr defaultColWidth="11.421875" defaultRowHeight="15"/>
  <cols>
    <col min="1" max="1" width="23.140625" style="0" customWidth="1"/>
    <col min="2" max="2" width="13.8515625" style="0" customWidth="1"/>
    <col min="3" max="3" width="13.421875" style="0" customWidth="1"/>
    <col min="4" max="4" width="19.28125" style="0" customWidth="1"/>
    <col min="5" max="5" width="11.421875" style="0" customWidth="1"/>
    <col min="6" max="6" width="11.7109375" style="0" customWidth="1"/>
    <col min="7" max="8" width="11.421875" style="0" customWidth="1"/>
    <col min="9" max="10" width="11.7109375" style="0" customWidth="1"/>
    <col min="11" max="11" width="11.421875" style="0" customWidth="1"/>
    <col min="12" max="12" width="11.7109375" style="0" customWidth="1"/>
    <col min="13" max="14" width="11.421875" style="0" customWidth="1"/>
    <col min="15" max="16" width="11.7109375" style="0" customWidth="1"/>
    <col min="17" max="17" width="11.421875" style="0" customWidth="1"/>
    <col min="18" max="19" width="11.7109375" style="0" customWidth="1"/>
    <col min="20" max="20" width="11.421875" style="0" customWidth="1"/>
    <col min="21" max="21" width="11.7109375" style="0" customWidth="1"/>
    <col min="22" max="23" width="11.421875" style="0" customWidth="1"/>
    <col min="24" max="25" width="11.7109375" style="0" bestFit="1" customWidth="1"/>
    <col min="27" max="28" width="11.7109375" style="0" bestFit="1" customWidth="1"/>
  </cols>
  <sheetData>
    <row r="1" spans="3:29" ht="15">
      <c r="C1" s="184" t="s">
        <v>74</v>
      </c>
      <c r="D1" s="185"/>
      <c r="E1" s="186"/>
      <c r="F1" s="187" t="s">
        <v>77</v>
      </c>
      <c r="G1" s="187"/>
      <c r="H1" s="187"/>
      <c r="I1" s="188" t="s">
        <v>78</v>
      </c>
      <c r="J1" s="189"/>
      <c r="K1" s="190"/>
      <c r="L1" s="194" t="s">
        <v>79</v>
      </c>
      <c r="M1" s="195"/>
      <c r="N1" s="196"/>
      <c r="O1" s="197" t="s">
        <v>84</v>
      </c>
      <c r="P1" s="197"/>
      <c r="Q1" s="197"/>
      <c r="R1" s="198" t="s">
        <v>80</v>
      </c>
      <c r="S1" s="199"/>
      <c r="T1" s="200"/>
      <c r="U1" s="201" t="s">
        <v>81</v>
      </c>
      <c r="V1" s="202"/>
      <c r="W1" s="203"/>
      <c r="X1" s="204" t="s">
        <v>82</v>
      </c>
      <c r="Y1" s="204"/>
      <c r="Z1" s="204"/>
      <c r="AA1" s="191" t="s">
        <v>83</v>
      </c>
      <c r="AB1" s="192"/>
      <c r="AC1" s="193"/>
    </row>
    <row r="2" spans="3:29" ht="15">
      <c r="C2" s="41" t="s">
        <v>55</v>
      </c>
      <c r="D2" s="42" t="s">
        <v>56</v>
      </c>
      <c r="E2" s="43" t="s">
        <v>57</v>
      </c>
      <c r="F2" s="71" t="s">
        <v>55</v>
      </c>
      <c r="G2" s="50" t="s">
        <v>56</v>
      </c>
      <c r="H2" s="51" t="s">
        <v>57</v>
      </c>
      <c r="I2" s="45" t="s">
        <v>55</v>
      </c>
      <c r="J2" s="46" t="s">
        <v>56</v>
      </c>
      <c r="K2" s="47" t="s">
        <v>57</v>
      </c>
      <c r="L2" s="60" t="s">
        <v>55</v>
      </c>
      <c r="M2" s="61" t="s">
        <v>56</v>
      </c>
      <c r="N2" s="62" t="s">
        <v>57</v>
      </c>
      <c r="O2" s="72" t="s">
        <v>55</v>
      </c>
      <c r="P2" s="73" t="s">
        <v>56</v>
      </c>
      <c r="Q2" s="74" t="s">
        <v>57</v>
      </c>
      <c r="R2" s="57" t="s">
        <v>55</v>
      </c>
      <c r="S2" s="58" t="s">
        <v>56</v>
      </c>
      <c r="T2" s="59" t="s">
        <v>57</v>
      </c>
      <c r="U2" s="64" t="s">
        <v>55</v>
      </c>
      <c r="V2" s="65" t="s">
        <v>56</v>
      </c>
      <c r="W2" s="66" t="s">
        <v>57</v>
      </c>
      <c r="X2" s="75" t="s">
        <v>55</v>
      </c>
      <c r="Y2" s="76" t="s">
        <v>56</v>
      </c>
      <c r="Z2" s="77" t="s">
        <v>57</v>
      </c>
      <c r="AA2" s="68" t="s">
        <v>55</v>
      </c>
      <c r="AB2" s="69" t="s">
        <v>56</v>
      </c>
      <c r="AC2" s="70" t="s">
        <v>57</v>
      </c>
    </row>
    <row r="3" spans="1:29" ht="15">
      <c r="A3" s="1" t="s">
        <v>39</v>
      </c>
      <c r="B3" t="s">
        <v>47</v>
      </c>
      <c r="C3" s="18">
        <v>0</v>
      </c>
      <c r="D3" s="15">
        <v>0</v>
      </c>
      <c r="E3" s="17">
        <v>0</v>
      </c>
      <c r="F3" s="154">
        <v>0</v>
      </c>
      <c r="G3" s="155">
        <v>0</v>
      </c>
      <c r="H3" s="158">
        <v>0</v>
      </c>
      <c r="I3" s="39">
        <v>0</v>
      </c>
      <c r="J3" s="40">
        <v>0</v>
      </c>
      <c r="K3" s="128" t="s">
        <v>61</v>
      </c>
      <c r="L3" s="148">
        <v>0</v>
      </c>
      <c r="M3" s="147">
        <v>0</v>
      </c>
      <c r="N3" s="129" t="s">
        <v>61</v>
      </c>
      <c r="O3" s="160">
        <v>0</v>
      </c>
      <c r="P3" s="161">
        <v>0</v>
      </c>
      <c r="Q3" s="129" t="s">
        <v>61</v>
      </c>
      <c r="R3" s="39">
        <v>0</v>
      </c>
      <c r="S3" s="40">
        <v>0</v>
      </c>
      <c r="T3" s="37">
        <v>0</v>
      </c>
      <c r="U3" s="150">
        <v>0</v>
      </c>
      <c r="V3" s="151">
        <v>0</v>
      </c>
      <c r="W3" s="129" t="s">
        <v>61</v>
      </c>
      <c r="X3" s="165">
        <v>0</v>
      </c>
      <c r="Y3" s="166">
        <v>0</v>
      </c>
      <c r="Z3" s="129" t="s">
        <v>61</v>
      </c>
      <c r="AA3" s="39">
        <v>0</v>
      </c>
      <c r="AB3" s="40">
        <v>0</v>
      </c>
      <c r="AC3" s="129" t="s">
        <v>61</v>
      </c>
    </row>
    <row r="4" spans="1:29" ht="15">
      <c r="A4" s="1" t="s">
        <v>40</v>
      </c>
      <c r="B4" t="s">
        <v>48</v>
      </c>
      <c r="C4" s="18">
        <v>0</v>
      </c>
      <c r="D4" s="15">
        <v>0</v>
      </c>
      <c r="E4" s="17">
        <v>0</v>
      </c>
      <c r="F4" s="154">
        <v>0</v>
      </c>
      <c r="G4" s="155">
        <v>0</v>
      </c>
      <c r="H4" s="158">
        <v>0</v>
      </c>
      <c r="I4" s="39">
        <v>0</v>
      </c>
      <c r="J4" s="40">
        <v>0</v>
      </c>
      <c r="K4" s="128" t="s">
        <v>61</v>
      </c>
      <c r="L4" s="148">
        <v>0</v>
      </c>
      <c r="M4" s="147">
        <v>0</v>
      </c>
      <c r="N4" s="129" t="s">
        <v>61</v>
      </c>
      <c r="O4" s="160">
        <v>0</v>
      </c>
      <c r="P4" s="161">
        <v>0</v>
      </c>
      <c r="Q4" s="129" t="s">
        <v>61</v>
      </c>
      <c r="R4" s="39">
        <v>0</v>
      </c>
      <c r="S4" s="40">
        <v>0</v>
      </c>
      <c r="T4" s="37">
        <v>0</v>
      </c>
      <c r="U4" s="150">
        <v>0</v>
      </c>
      <c r="V4" s="151">
        <v>0</v>
      </c>
      <c r="W4" s="129" t="s">
        <v>61</v>
      </c>
      <c r="X4" s="165">
        <v>0</v>
      </c>
      <c r="Y4" s="166">
        <v>0</v>
      </c>
      <c r="Z4" s="129" t="s">
        <v>61</v>
      </c>
      <c r="AA4" s="39">
        <v>0</v>
      </c>
      <c r="AB4" s="40">
        <v>0</v>
      </c>
      <c r="AC4" s="129" t="s">
        <v>61</v>
      </c>
    </row>
    <row r="5" spans="1:29" ht="15">
      <c r="A5" s="1" t="s">
        <v>41</v>
      </c>
      <c r="B5" t="s">
        <v>49</v>
      </c>
      <c r="C5" s="18">
        <v>0</v>
      </c>
      <c r="D5" s="15">
        <v>0</v>
      </c>
      <c r="E5" s="17">
        <v>0</v>
      </c>
      <c r="F5" s="154">
        <v>0</v>
      </c>
      <c r="G5" s="155">
        <v>0</v>
      </c>
      <c r="H5" s="158">
        <v>0</v>
      </c>
      <c r="I5" s="39">
        <v>0</v>
      </c>
      <c r="J5" s="40">
        <v>0</v>
      </c>
      <c r="K5" s="128" t="s">
        <v>61</v>
      </c>
      <c r="L5" s="148">
        <v>0</v>
      </c>
      <c r="M5" s="147">
        <v>0</v>
      </c>
      <c r="N5" s="129" t="s">
        <v>61</v>
      </c>
      <c r="O5" s="160">
        <v>0</v>
      </c>
      <c r="P5" s="161">
        <v>0</v>
      </c>
      <c r="Q5" s="129" t="s">
        <v>61</v>
      </c>
      <c r="R5" s="39">
        <v>0</v>
      </c>
      <c r="S5" s="40">
        <v>0</v>
      </c>
      <c r="T5" s="37">
        <v>0</v>
      </c>
      <c r="U5" s="150">
        <v>0</v>
      </c>
      <c r="V5" s="151">
        <v>0</v>
      </c>
      <c r="W5" s="129" t="s">
        <v>61</v>
      </c>
      <c r="X5" s="165">
        <v>0</v>
      </c>
      <c r="Y5" s="166">
        <v>0</v>
      </c>
      <c r="Z5" s="129" t="s">
        <v>61</v>
      </c>
      <c r="AA5" s="39">
        <v>0</v>
      </c>
      <c r="AB5" s="40">
        <v>0</v>
      </c>
      <c r="AC5" s="129" t="s">
        <v>61</v>
      </c>
    </row>
    <row r="6" spans="1:29" ht="15">
      <c r="A6" s="1" t="s">
        <v>42</v>
      </c>
      <c r="B6" t="s">
        <v>50</v>
      </c>
      <c r="C6" s="30">
        <v>0</v>
      </c>
      <c r="D6" s="31">
        <v>0</v>
      </c>
      <c r="E6" s="32">
        <v>0</v>
      </c>
      <c r="F6" s="39">
        <v>0</v>
      </c>
      <c r="G6" s="40">
        <v>0</v>
      </c>
      <c r="H6" s="37">
        <v>0</v>
      </c>
      <c r="I6" s="39">
        <v>0</v>
      </c>
      <c r="J6" s="40">
        <v>0</v>
      </c>
      <c r="K6" s="37">
        <v>0</v>
      </c>
      <c r="L6" s="39">
        <v>1</v>
      </c>
      <c r="M6" s="40">
        <v>1</v>
      </c>
      <c r="N6" s="129" t="s">
        <v>61</v>
      </c>
      <c r="O6" s="39">
        <v>0</v>
      </c>
      <c r="P6" s="40">
        <v>0</v>
      </c>
      <c r="Q6" s="37">
        <v>0</v>
      </c>
      <c r="R6" s="39">
        <v>1</v>
      </c>
      <c r="S6" s="40">
        <v>0</v>
      </c>
      <c r="T6" s="37">
        <v>1</v>
      </c>
      <c r="U6" s="39">
        <v>3</v>
      </c>
      <c r="V6" s="40">
        <v>0</v>
      </c>
      <c r="W6" s="37">
        <v>3</v>
      </c>
      <c r="X6" s="39">
        <v>0</v>
      </c>
      <c r="Y6" s="40">
        <v>0</v>
      </c>
      <c r="Z6" s="37">
        <v>0</v>
      </c>
      <c r="AA6" s="39">
        <v>0</v>
      </c>
      <c r="AB6" s="40">
        <v>0</v>
      </c>
      <c r="AC6" s="129" t="s">
        <v>61</v>
      </c>
    </row>
    <row r="7" spans="1:29" ht="15">
      <c r="A7" s="1" t="s">
        <v>43</v>
      </c>
      <c r="B7" t="s">
        <v>51</v>
      </c>
      <c r="C7" s="138">
        <v>55729.5</v>
      </c>
      <c r="D7" s="139">
        <v>55729.5</v>
      </c>
      <c r="E7" s="35">
        <v>0</v>
      </c>
      <c r="F7" s="173">
        <v>9673.8</v>
      </c>
      <c r="G7" s="178">
        <v>9673.8</v>
      </c>
      <c r="H7" s="35">
        <v>0</v>
      </c>
      <c r="I7" s="7">
        <v>218291.4</v>
      </c>
      <c r="J7" s="7">
        <v>218291.4</v>
      </c>
      <c r="K7" s="35">
        <v>0</v>
      </c>
      <c r="L7" s="14">
        <v>802504.8</v>
      </c>
      <c r="M7" s="14">
        <v>802504.8</v>
      </c>
      <c r="N7" s="129" t="s">
        <v>61</v>
      </c>
      <c r="O7" s="159">
        <f>P7</f>
        <v>1794743.9</v>
      </c>
      <c r="P7" s="14">
        <v>1794743.9</v>
      </c>
      <c r="Q7" s="35">
        <v>0</v>
      </c>
      <c r="R7" s="34">
        <f>S7+T7</f>
        <v>360173.8</v>
      </c>
      <c r="S7" s="14">
        <v>360173.8</v>
      </c>
      <c r="T7" s="35">
        <v>0</v>
      </c>
      <c r="U7" s="159">
        <v>233082.5</v>
      </c>
      <c r="V7" s="14">
        <v>233082.5</v>
      </c>
      <c r="W7" s="35">
        <v>0</v>
      </c>
      <c r="X7" s="34">
        <f>Z7+Y7</f>
        <v>9814</v>
      </c>
      <c r="Y7" s="14">
        <v>9814</v>
      </c>
      <c r="Z7" s="35">
        <v>0</v>
      </c>
      <c r="AA7" s="14">
        <v>108374.6</v>
      </c>
      <c r="AB7" s="14">
        <v>108374.6</v>
      </c>
      <c r="AC7" s="129" t="s">
        <v>61</v>
      </c>
    </row>
    <row r="8" spans="1:29" ht="15">
      <c r="A8" s="19" t="s">
        <v>62</v>
      </c>
      <c r="B8" s="20" t="s">
        <v>63</v>
      </c>
      <c r="C8" s="138">
        <v>10845480.89</v>
      </c>
      <c r="D8" s="14">
        <v>10845480.89</v>
      </c>
      <c r="E8" s="35">
        <v>0</v>
      </c>
      <c r="F8" s="173">
        <v>497710</v>
      </c>
      <c r="G8" s="14">
        <v>497710</v>
      </c>
      <c r="H8" s="35">
        <v>0</v>
      </c>
      <c r="I8" s="34">
        <v>3175913.48</v>
      </c>
      <c r="J8" s="14">
        <v>3175913.48</v>
      </c>
      <c r="K8" s="128" t="s">
        <v>61</v>
      </c>
      <c r="L8" s="34">
        <v>8071788.08</v>
      </c>
      <c r="M8" s="14">
        <v>8071788.08</v>
      </c>
      <c r="N8" s="129" t="s">
        <v>61</v>
      </c>
      <c r="O8" s="34">
        <v>3261448.48</v>
      </c>
      <c r="P8" s="14">
        <v>3261448.48</v>
      </c>
      <c r="Q8" s="129" t="s">
        <v>61</v>
      </c>
      <c r="R8" s="14">
        <v>6438512.75</v>
      </c>
      <c r="S8" s="14">
        <v>6438512.75</v>
      </c>
      <c r="T8" s="35">
        <v>0</v>
      </c>
      <c r="U8" s="34">
        <v>160731</v>
      </c>
      <c r="V8" s="14">
        <v>160731</v>
      </c>
      <c r="W8" s="129" t="s">
        <v>61</v>
      </c>
      <c r="X8" s="34">
        <v>8891763.17</v>
      </c>
      <c r="Y8" s="14">
        <v>8891763.17</v>
      </c>
      <c r="Z8" s="129" t="s">
        <v>61</v>
      </c>
      <c r="AA8" s="34">
        <v>2823309.27</v>
      </c>
      <c r="AB8" s="14">
        <v>2823309.27</v>
      </c>
      <c r="AC8" s="129" t="s">
        <v>61</v>
      </c>
    </row>
    <row r="9" spans="1:29" ht="15">
      <c r="A9" s="1" t="s">
        <v>44</v>
      </c>
      <c r="B9" t="s">
        <v>52</v>
      </c>
      <c r="C9" s="138">
        <v>2405790.48</v>
      </c>
      <c r="D9" s="139">
        <v>2405790.48</v>
      </c>
      <c r="E9" s="17">
        <v>0</v>
      </c>
      <c r="F9" s="154">
        <v>0</v>
      </c>
      <c r="G9" s="155">
        <v>0</v>
      </c>
      <c r="H9" s="158">
        <v>0</v>
      </c>
      <c r="I9" s="39">
        <v>0</v>
      </c>
      <c r="J9" s="40">
        <v>0</v>
      </c>
      <c r="K9" s="128" t="s">
        <v>61</v>
      </c>
      <c r="L9" s="148">
        <v>0</v>
      </c>
      <c r="M9" s="147">
        <v>0</v>
      </c>
      <c r="N9" s="129" t="s">
        <v>61</v>
      </c>
      <c r="O9" s="160">
        <v>0</v>
      </c>
      <c r="P9" s="161">
        <v>0</v>
      </c>
      <c r="Q9" s="129" t="s">
        <v>61</v>
      </c>
      <c r="R9" s="39">
        <v>0</v>
      </c>
      <c r="S9" s="40">
        <v>0</v>
      </c>
      <c r="T9" s="37">
        <v>0</v>
      </c>
      <c r="U9" s="160">
        <v>0</v>
      </c>
      <c r="V9" s="161">
        <v>0</v>
      </c>
      <c r="W9" s="129" t="s">
        <v>61</v>
      </c>
      <c r="X9" s="165">
        <v>0</v>
      </c>
      <c r="Y9" s="166">
        <v>0</v>
      </c>
      <c r="Z9" s="129" t="s">
        <v>61</v>
      </c>
      <c r="AA9" s="141">
        <v>0</v>
      </c>
      <c r="AB9" s="142">
        <v>0</v>
      </c>
      <c r="AC9" s="129" t="s">
        <v>61</v>
      </c>
    </row>
    <row r="10" spans="1:29" ht="15">
      <c r="A10" s="1" t="s">
        <v>45</v>
      </c>
      <c r="B10" t="s">
        <v>53</v>
      </c>
      <c r="C10" s="18">
        <v>0</v>
      </c>
      <c r="D10" s="15">
        <v>0</v>
      </c>
      <c r="E10" s="17">
        <v>0</v>
      </c>
      <c r="F10" s="156">
        <v>0</v>
      </c>
      <c r="G10" s="157">
        <v>0</v>
      </c>
      <c r="H10" s="158">
        <v>0</v>
      </c>
      <c r="I10" s="179">
        <v>5000</v>
      </c>
      <c r="J10" s="180">
        <v>5000</v>
      </c>
      <c r="K10" s="128" t="s">
        <v>61</v>
      </c>
      <c r="L10" s="148">
        <v>0</v>
      </c>
      <c r="M10" s="147">
        <v>0</v>
      </c>
      <c r="N10" s="129" t="s">
        <v>61</v>
      </c>
      <c r="O10" s="162">
        <v>1537573.6</v>
      </c>
      <c r="P10" s="163">
        <v>1537573.6</v>
      </c>
      <c r="Q10" s="129" t="s">
        <v>61</v>
      </c>
      <c r="R10" s="179">
        <v>709474.56</v>
      </c>
      <c r="S10" s="180">
        <v>709474.56</v>
      </c>
      <c r="T10" s="37">
        <v>0</v>
      </c>
      <c r="U10" s="160">
        <v>0</v>
      </c>
      <c r="V10" s="161">
        <v>0</v>
      </c>
      <c r="W10" s="129" t="s">
        <v>61</v>
      </c>
      <c r="X10" s="167">
        <v>2597438.9</v>
      </c>
      <c r="Y10" s="168">
        <v>2597438.9</v>
      </c>
      <c r="Z10" s="129" t="s">
        <v>61</v>
      </c>
      <c r="AA10" s="143">
        <v>379592</v>
      </c>
      <c r="AB10" s="144">
        <v>379592</v>
      </c>
      <c r="AC10" s="129" t="s">
        <v>61</v>
      </c>
    </row>
    <row r="11" spans="1:29" ht="15.75">
      <c r="A11" s="2" t="s">
        <v>46</v>
      </c>
      <c r="B11" t="s">
        <v>54</v>
      </c>
      <c r="C11" s="18">
        <v>0</v>
      </c>
      <c r="D11" s="15">
        <v>0</v>
      </c>
      <c r="E11" s="17">
        <v>0</v>
      </c>
      <c r="F11" s="154">
        <v>0</v>
      </c>
      <c r="G11" s="155">
        <v>0</v>
      </c>
      <c r="H11" s="158">
        <v>0</v>
      </c>
      <c r="I11" s="39">
        <v>0</v>
      </c>
      <c r="J11" s="40">
        <v>0</v>
      </c>
      <c r="K11" s="128" t="s">
        <v>61</v>
      </c>
      <c r="L11" s="148">
        <v>0</v>
      </c>
      <c r="M11" s="147">
        <v>0</v>
      </c>
      <c r="N11" s="129" t="s">
        <v>61</v>
      </c>
      <c r="O11" s="176">
        <v>3154.5</v>
      </c>
      <c r="P11" s="177">
        <v>3154.5</v>
      </c>
      <c r="Q11" s="129" t="s">
        <v>61</v>
      </c>
      <c r="R11" s="39">
        <v>0</v>
      </c>
      <c r="S11" s="40">
        <v>0</v>
      </c>
      <c r="T11" s="37">
        <v>0</v>
      </c>
      <c r="U11" s="160">
        <v>0</v>
      </c>
      <c r="V11" s="161">
        <v>0</v>
      </c>
      <c r="W11" s="129" t="s">
        <v>61</v>
      </c>
      <c r="X11" s="165">
        <v>0</v>
      </c>
      <c r="Y11" s="166">
        <v>0</v>
      </c>
      <c r="Z11" s="129" t="s">
        <v>61</v>
      </c>
      <c r="AA11" s="141">
        <v>0</v>
      </c>
      <c r="AB11" s="142">
        <v>0</v>
      </c>
      <c r="AC11" s="129" t="s">
        <v>61</v>
      </c>
    </row>
    <row r="16" spans="3:8" ht="15">
      <c r="C16" s="181" t="s">
        <v>85</v>
      </c>
      <c r="D16" s="182"/>
      <c r="E16" s="183"/>
      <c r="H16" s="112"/>
    </row>
    <row r="17" spans="3:8" ht="15">
      <c r="C17" s="115" t="s">
        <v>55</v>
      </c>
      <c r="D17" s="116" t="s">
        <v>56</v>
      </c>
      <c r="E17" s="117" t="s">
        <v>57</v>
      </c>
      <c r="H17" s="7"/>
    </row>
    <row r="18" spans="1:8" ht="15">
      <c r="A18" s="1" t="s">
        <v>39</v>
      </c>
      <c r="B18" t="s">
        <v>47</v>
      </c>
      <c r="C18" s="108">
        <f>D18+E18</f>
        <v>0</v>
      </c>
      <c r="D18" s="109">
        <f aca="true" t="shared" si="0" ref="D18:D26">D3+G3+J3+M3+P3+S3+V3+Y3+AB3</f>
        <v>0</v>
      </c>
      <c r="E18" s="37">
        <f>E3+H3+T3</f>
        <v>0</v>
      </c>
      <c r="H18" s="7"/>
    </row>
    <row r="19" spans="1:8" ht="15">
      <c r="A19" s="1" t="s">
        <v>40</v>
      </c>
      <c r="B19" t="s">
        <v>48</v>
      </c>
      <c r="C19" s="108">
        <f>D19+E19</f>
        <v>0</v>
      </c>
      <c r="D19" s="109">
        <f t="shared" si="0"/>
        <v>0</v>
      </c>
      <c r="E19" s="37">
        <f>E4+H4+T4</f>
        <v>0</v>
      </c>
      <c r="H19" s="14"/>
    </row>
    <row r="20" spans="1:8" ht="15">
      <c r="A20" s="1" t="s">
        <v>41</v>
      </c>
      <c r="B20" t="s">
        <v>49</v>
      </c>
      <c r="C20" s="108">
        <f>D20+E20</f>
        <v>0</v>
      </c>
      <c r="D20" s="109">
        <f t="shared" si="0"/>
        <v>0</v>
      </c>
      <c r="E20" s="37">
        <f>E5+H5+T5</f>
        <v>0</v>
      </c>
      <c r="H20" s="14"/>
    </row>
    <row r="21" spans="1:8" ht="15">
      <c r="A21" s="1" t="s">
        <v>42</v>
      </c>
      <c r="B21" t="s">
        <v>50</v>
      </c>
      <c r="C21" s="126">
        <f>C6+F6+I6+L6+O6+R6+U6+X6+AA6</f>
        <v>5</v>
      </c>
      <c r="D21" s="127">
        <f t="shared" si="0"/>
        <v>1</v>
      </c>
      <c r="E21" s="135">
        <f>E6+H6+K6+Q6+T6+W6+Z6</f>
        <v>4</v>
      </c>
      <c r="H21" s="14"/>
    </row>
    <row r="22" spans="1:8" ht="15">
      <c r="A22" s="1" t="s">
        <v>43</v>
      </c>
      <c r="B22" t="s">
        <v>51</v>
      </c>
      <c r="C22" s="169">
        <f>C7+F7+I7+L7+O7+R7+U7+X7+AA7</f>
        <v>3592388.3</v>
      </c>
      <c r="D22" s="170">
        <f t="shared" si="0"/>
        <v>3592388.3</v>
      </c>
      <c r="E22" s="174">
        <v>0</v>
      </c>
      <c r="H22" s="14"/>
    </row>
    <row r="23" spans="1:8" ht="15">
      <c r="A23" s="19" t="s">
        <v>62</v>
      </c>
      <c r="B23" s="20" t="s">
        <v>63</v>
      </c>
      <c r="C23" s="110">
        <f>D23+E23</f>
        <v>44166657.120000005</v>
      </c>
      <c r="D23" s="14">
        <f t="shared" si="0"/>
        <v>44166657.120000005</v>
      </c>
      <c r="E23" s="175">
        <f>E8+H8+T8</f>
        <v>0</v>
      </c>
      <c r="H23" s="7"/>
    </row>
    <row r="24" spans="1:5" ht="15">
      <c r="A24" s="1" t="s">
        <v>44</v>
      </c>
      <c r="B24" t="s">
        <v>52</v>
      </c>
      <c r="C24" s="167">
        <f>D24+E24</f>
        <v>2405790.48</v>
      </c>
      <c r="D24" s="168">
        <f t="shared" si="0"/>
        <v>2405790.48</v>
      </c>
      <c r="E24" s="37">
        <f>E9+H9+T9</f>
        <v>0</v>
      </c>
    </row>
    <row r="25" spans="1:5" ht="15">
      <c r="A25" s="1" t="s">
        <v>45</v>
      </c>
      <c r="B25" t="s">
        <v>53</v>
      </c>
      <c r="C25" s="167">
        <f>D25+E25</f>
        <v>5229079.0600000005</v>
      </c>
      <c r="D25" s="168">
        <f t="shared" si="0"/>
        <v>5229079.0600000005</v>
      </c>
      <c r="E25" s="37">
        <f>E10+H10+T10</f>
        <v>0</v>
      </c>
    </row>
    <row r="26" spans="1:5" ht="15.75">
      <c r="A26" s="2" t="s">
        <v>46</v>
      </c>
      <c r="B26" t="s">
        <v>54</v>
      </c>
      <c r="C26" s="108">
        <f>D26+E26</f>
        <v>3154.5</v>
      </c>
      <c r="D26" s="109">
        <f t="shared" si="0"/>
        <v>3154.5</v>
      </c>
      <c r="E26" s="37">
        <f>E11+H11+T11</f>
        <v>0</v>
      </c>
    </row>
  </sheetData>
  <sheetProtection/>
  <mergeCells count="10">
    <mergeCell ref="C16:E16"/>
    <mergeCell ref="R1:T1"/>
    <mergeCell ref="U1:W1"/>
    <mergeCell ref="X1:Z1"/>
    <mergeCell ref="AA1:AC1"/>
    <mergeCell ref="C1:E1"/>
    <mergeCell ref="F1:H1"/>
    <mergeCell ref="I1:K1"/>
    <mergeCell ref="L1:N1"/>
    <mergeCell ref="O1:Q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"/>
  <sheetViews>
    <sheetView zoomScalePageLayoutView="0" workbookViewId="0" topLeftCell="A1">
      <selection activeCell="C22" sqref="C22"/>
    </sheetView>
  </sheetViews>
  <sheetFormatPr defaultColWidth="11.421875" defaultRowHeight="15"/>
  <cols>
    <col min="1" max="1" width="23.00390625" style="0" customWidth="1"/>
    <col min="2" max="2" width="13.8515625" style="0" customWidth="1"/>
    <col min="3" max="3" width="11.421875" style="0" customWidth="1"/>
    <col min="4" max="5" width="11.421875" style="13" customWidth="1"/>
    <col min="6" max="23" width="11.421875" style="0" customWidth="1"/>
  </cols>
  <sheetData>
    <row r="1" spans="2:29" ht="15">
      <c r="B1" s="16"/>
      <c r="C1" s="184" t="s">
        <v>74</v>
      </c>
      <c r="D1" s="185"/>
      <c r="E1" s="186"/>
      <c r="F1" s="187" t="s">
        <v>77</v>
      </c>
      <c r="G1" s="187"/>
      <c r="H1" s="187"/>
      <c r="I1" s="188" t="s">
        <v>78</v>
      </c>
      <c r="J1" s="189"/>
      <c r="K1" s="190"/>
      <c r="L1" s="194" t="s">
        <v>79</v>
      </c>
      <c r="M1" s="195"/>
      <c r="N1" s="196"/>
      <c r="O1" s="197" t="s">
        <v>84</v>
      </c>
      <c r="P1" s="197"/>
      <c r="Q1" s="197"/>
      <c r="R1" s="198" t="s">
        <v>80</v>
      </c>
      <c r="S1" s="199"/>
      <c r="T1" s="200"/>
      <c r="U1" s="201" t="s">
        <v>81</v>
      </c>
      <c r="V1" s="202"/>
      <c r="W1" s="203"/>
      <c r="X1" s="204" t="s">
        <v>82</v>
      </c>
      <c r="Y1" s="204"/>
      <c r="Z1" s="204"/>
      <c r="AA1" s="191" t="s">
        <v>83</v>
      </c>
      <c r="AB1" s="192"/>
      <c r="AC1" s="193"/>
    </row>
    <row r="2" spans="2:29" s="20" customFormat="1" ht="15">
      <c r="B2" s="33"/>
      <c r="C2" s="41" t="s">
        <v>55</v>
      </c>
      <c r="D2" s="42" t="s">
        <v>56</v>
      </c>
      <c r="E2" s="43" t="s">
        <v>57</v>
      </c>
      <c r="F2" s="71" t="s">
        <v>55</v>
      </c>
      <c r="G2" s="50" t="s">
        <v>56</v>
      </c>
      <c r="H2" s="51" t="s">
        <v>57</v>
      </c>
      <c r="I2" s="45" t="s">
        <v>55</v>
      </c>
      <c r="J2" s="46" t="s">
        <v>56</v>
      </c>
      <c r="K2" s="47" t="s">
        <v>57</v>
      </c>
      <c r="L2" s="60" t="s">
        <v>55</v>
      </c>
      <c r="M2" s="61" t="s">
        <v>56</v>
      </c>
      <c r="N2" s="62" t="s">
        <v>57</v>
      </c>
      <c r="O2" s="72" t="s">
        <v>55</v>
      </c>
      <c r="P2" s="73" t="s">
        <v>56</v>
      </c>
      <c r="Q2" s="74" t="s">
        <v>57</v>
      </c>
      <c r="R2" s="57" t="s">
        <v>55</v>
      </c>
      <c r="S2" s="58" t="s">
        <v>56</v>
      </c>
      <c r="T2" s="59" t="s">
        <v>57</v>
      </c>
      <c r="U2" s="64" t="s">
        <v>55</v>
      </c>
      <c r="V2" s="65" t="s">
        <v>56</v>
      </c>
      <c r="W2" s="66" t="s">
        <v>57</v>
      </c>
      <c r="X2" s="75" t="s">
        <v>55</v>
      </c>
      <c r="Y2" s="76" t="s">
        <v>56</v>
      </c>
      <c r="Z2" s="77" t="s">
        <v>57</v>
      </c>
      <c r="AA2" s="68" t="s">
        <v>55</v>
      </c>
      <c r="AB2" s="69" t="s">
        <v>56</v>
      </c>
      <c r="AC2" s="70" t="s">
        <v>57</v>
      </c>
    </row>
    <row r="3" spans="1:29" ht="15">
      <c r="A3" s="1" t="s">
        <v>67</v>
      </c>
      <c r="B3" s="16" t="s">
        <v>70</v>
      </c>
      <c r="C3" s="114" t="s">
        <v>61</v>
      </c>
      <c r="D3" s="111">
        <v>42109</v>
      </c>
      <c r="E3" s="171" t="s">
        <v>86</v>
      </c>
      <c r="F3" s="114" t="s">
        <v>61</v>
      </c>
      <c r="G3" s="111">
        <v>42116</v>
      </c>
      <c r="H3" s="113">
        <v>42137</v>
      </c>
      <c r="I3" s="114" t="s">
        <v>61</v>
      </c>
      <c r="J3" s="111">
        <v>42116</v>
      </c>
      <c r="K3" s="113">
        <v>42137</v>
      </c>
      <c r="L3" s="114" t="s">
        <v>61</v>
      </c>
      <c r="M3" s="111">
        <v>42116</v>
      </c>
      <c r="N3" s="129" t="s">
        <v>61</v>
      </c>
      <c r="O3" s="114" t="s">
        <v>61</v>
      </c>
      <c r="P3" s="111">
        <v>42102</v>
      </c>
      <c r="Q3" s="171" t="s">
        <v>86</v>
      </c>
      <c r="R3" s="114" t="s">
        <v>61</v>
      </c>
      <c r="S3" s="111">
        <v>42123</v>
      </c>
      <c r="T3" s="113">
        <v>42130</v>
      </c>
      <c r="U3" s="114" t="s">
        <v>61</v>
      </c>
      <c r="V3" s="111">
        <v>42137</v>
      </c>
      <c r="W3" s="171" t="s">
        <v>86</v>
      </c>
      <c r="X3" s="114" t="s">
        <v>61</v>
      </c>
      <c r="Y3" s="111">
        <v>42109</v>
      </c>
      <c r="Z3" s="113">
        <v>42109</v>
      </c>
      <c r="AA3" s="114" t="s">
        <v>61</v>
      </c>
      <c r="AB3" s="111">
        <v>42109</v>
      </c>
      <c r="AC3" s="129" t="s">
        <v>61</v>
      </c>
    </row>
    <row r="4" spans="1:29" ht="15">
      <c r="A4" s="1" t="s">
        <v>68</v>
      </c>
      <c r="B4" s="16" t="s">
        <v>71</v>
      </c>
      <c r="C4" s="114" t="s">
        <v>61</v>
      </c>
      <c r="D4" s="227">
        <v>42205</v>
      </c>
      <c r="E4" s="228"/>
      <c r="F4" s="114" t="s">
        <v>61</v>
      </c>
      <c r="G4" s="227">
        <v>42205</v>
      </c>
      <c r="H4" s="228"/>
      <c r="I4" s="114" t="s">
        <v>61</v>
      </c>
      <c r="J4" s="111">
        <v>42205</v>
      </c>
      <c r="K4" s="128" t="s">
        <v>61</v>
      </c>
      <c r="L4" s="114" t="s">
        <v>61</v>
      </c>
      <c r="M4" s="149">
        <v>42205</v>
      </c>
      <c r="N4" s="129" t="s">
        <v>61</v>
      </c>
      <c r="O4" s="114" t="s">
        <v>61</v>
      </c>
      <c r="P4" s="164">
        <v>42205</v>
      </c>
      <c r="Q4" s="129" t="s">
        <v>61</v>
      </c>
      <c r="R4" s="114" t="s">
        <v>61</v>
      </c>
      <c r="S4" s="227">
        <v>42205</v>
      </c>
      <c r="T4" s="228"/>
      <c r="U4" s="114" t="s">
        <v>61</v>
      </c>
      <c r="V4" s="153">
        <v>42205</v>
      </c>
      <c r="W4" s="128" t="s">
        <v>61</v>
      </c>
      <c r="X4" s="114" t="s">
        <v>61</v>
      </c>
      <c r="Y4" s="40"/>
      <c r="Z4" s="37"/>
      <c r="AA4" s="114" t="s">
        <v>61</v>
      </c>
      <c r="AB4" s="145">
        <v>42205</v>
      </c>
      <c r="AC4" s="129" t="s">
        <v>61</v>
      </c>
    </row>
    <row r="5" spans="1:29" ht="15.75">
      <c r="A5" s="2" t="s">
        <v>73</v>
      </c>
      <c r="B5" s="16" t="s">
        <v>59</v>
      </c>
      <c r="C5" s="39"/>
      <c r="D5" s="40"/>
      <c r="E5" s="37"/>
      <c r="F5" s="39"/>
      <c r="G5" s="40"/>
      <c r="H5" s="37"/>
      <c r="I5" s="39"/>
      <c r="J5" s="40"/>
      <c r="K5" s="37"/>
      <c r="L5" s="39"/>
      <c r="M5" s="40"/>
      <c r="N5" s="37"/>
      <c r="O5" s="39"/>
      <c r="P5" s="40"/>
      <c r="Q5" s="37"/>
      <c r="R5" s="39"/>
      <c r="S5" s="40"/>
      <c r="T5" s="37"/>
      <c r="U5" s="39"/>
      <c r="V5" s="40"/>
      <c r="W5" s="37"/>
      <c r="X5" s="39"/>
      <c r="Y5" s="40"/>
      <c r="Z5" s="37"/>
      <c r="AA5" s="39"/>
      <c r="AB5" s="40"/>
      <c r="AC5" s="37"/>
    </row>
    <row r="6" spans="1:29" ht="15.75">
      <c r="A6" s="2" t="s">
        <v>72</v>
      </c>
      <c r="B6" s="16" t="s">
        <v>58</v>
      </c>
      <c r="C6" s="39"/>
      <c r="D6" s="40"/>
      <c r="E6" s="37"/>
      <c r="F6" s="39"/>
      <c r="G6" s="40"/>
      <c r="H6" s="37"/>
      <c r="I6" s="39"/>
      <c r="J6" s="40"/>
      <c r="K6" s="37"/>
      <c r="L6" s="39"/>
      <c r="M6" s="40"/>
      <c r="N6" s="37"/>
      <c r="O6" s="39"/>
      <c r="P6" s="40"/>
      <c r="Q6" s="37"/>
      <c r="R6" s="39"/>
      <c r="S6" s="40"/>
      <c r="T6" s="37"/>
      <c r="U6" s="39"/>
      <c r="V6" s="40"/>
      <c r="W6" s="37"/>
      <c r="X6" s="39"/>
      <c r="Y6" s="40"/>
      <c r="Z6" s="37"/>
      <c r="AA6" s="39"/>
      <c r="AB6" s="40"/>
      <c r="AC6" s="37"/>
    </row>
  </sheetData>
  <sheetProtection/>
  <mergeCells count="12">
    <mergeCell ref="D4:E4"/>
    <mergeCell ref="C1:E1"/>
    <mergeCell ref="F1:H1"/>
    <mergeCell ref="I1:K1"/>
    <mergeCell ref="AA1:AC1"/>
    <mergeCell ref="L1:N1"/>
    <mergeCell ref="O1:Q1"/>
    <mergeCell ref="R1:T1"/>
    <mergeCell ref="U1:W1"/>
    <mergeCell ref="X1:Z1"/>
    <mergeCell ref="S4:T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Monika Gilas</dc:creator>
  <cp:keywords/>
  <dc:description/>
  <cp:lastModifiedBy>Alma Verónica Méndez Pacheco</cp:lastModifiedBy>
  <cp:lastPrinted>2015-07-15T18:12:27Z</cp:lastPrinted>
  <dcterms:created xsi:type="dcterms:W3CDTF">2015-07-07T23:11:29Z</dcterms:created>
  <dcterms:modified xsi:type="dcterms:W3CDTF">2015-10-27T18:39:33Z</dcterms:modified>
  <cp:category/>
  <cp:version/>
  <cp:contentType/>
  <cp:contentStatus/>
</cp:coreProperties>
</file>